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1500385\Dropbox\GPL Submissions\GPL Subm v29\GPL2406 (ex 2407) Stephant\Final pdfs\"/>
    </mc:Choice>
  </mc:AlternateContent>
  <bookViews>
    <workbookView xWindow="0" yWindow="0" windowWidth="27915" windowHeight="11700"/>
  </bookViews>
  <sheets>
    <sheet name="Table S1 composition apatit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1" l="1"/>
  <c r="C84" i="1"/>
  <c r="F73" i="1"/>
  <c r="E73" i="1"/>
  <c r="D73" i="1"/>
  <c r="C73" i="1"/>
  <c r="F72" i="1"/>
  <c r="E72" i="1"/>
  <c r="D72" i="1"/>
  <c r="C72" i="1"/>
  <c r="C77" i="1" s="1"/>
  <c r="F68" i="1"/>
  <c r="F69" i="1" s="1"/>
  <c r="E68" i="1"/>
  <c r="E69" i="1" s="1"/>
  <c r="D68" i="1"/>
  <c r="D69" i="1" s="1"/>
  <c r="C68" i="1"/>
  <c r="C69" i="1" s="1"/>
  <c r="F57" i="1"/>
  <c r="E57" i="1"/>
  <c r="D57" i="1"/>
  <c r="C57" i="1"/>
  <c r="D43" i="1"/>
  <c r="C43" i="1"/>
  <c r="G84" i="1"/>
  <c r="N43" i="1"/>
  <c r="M43" i="1"/>
  <c r="L43" i="1"/>
  <c r="K43" i="1"/>
  <c r="I43" i="1"/>
  <c r="H32" i="1"/>
  <c r="G32" i="1"/>
  <c r="F32" i="1"/>
  <c r="E32" i="1"/>
  <c r="D32" i="1"/>
  <c r="C32" i="1"/>
  <c r="J73" i="1"/>
  <c r="P32" i="1"/>
  <c r="N32" i="1"/>
  <c r="M32" i="1"/>
  <c r="L32" i="1"/>
  <c r="K32" i="1"/>
  <c r="J32" i="1"/>
  <c r="I32" i="1"/>
  <c r="H31" i="1"/>
  <c r="G31" i="1"/>
  <c r="F31" i="1"/>
  <c r="E31" i="1"/>
  <c r="D31" i="1"/>
  <c r="D36" i="1" s="1"/>
  <c r="C31" i="1"/>
  <c r="C36" i="1" s="1"/>
  <c r="J72" i="1"/>
  <c r="J77" i="1" s="1"/>
  <c r="G83" i="1" s="1"/>
  <c r="P31" i="1"/>
  <c r="N31" i="1"/>
  <c r="M31" i="1"/>
  <c r="L31" i="1"/>
  <c r="K31" i="1"/>
  <c r="J31" i="1"/>
  <c r="J36" i="1" s="1"/>
  <c r="I31" i="1"/>
  <c r="I36" i="1" s="1"/>
  <c r="H27" i="1"/>
  <c r="H28" i="1" s="1"/>
  <c r="G27" i="1"/>
  <c r="G28" i="1" s="1"/>
  <c r="F27" i="1"/>
  <c r="F28" i="1" s="1"/>
  <c r="E27" i="1"/>
  <c r="E28" i="1" s="1"/>
  <c r="D27" i="1"/>
  <c r="D28" i="1" s="1"/>
  <c r="C27" i="1"/>
  <c r="C28" i="1" s="1"/>
  <c r="J68" i="1"/>
  <c r="J69" i="1" s="1"/>
  <c r="P27" i="1"/>
  <c r="P28" i="1" s="1"/>
  <c r="N27" i="1"/>
  <c r="N28" i="1" s="1"/>
  <c r="M27" i="1"/>
  <c r="M28" i="1" s="1"/>
  <c r="L27" i="1"/>
  <c r="L28" i="1" s="1"/>
  <c r="K27" i="1"/>
  <c r="K28" i="1" s="1"/>
  <c r="J27" i="1"/>
  <c r="J28" i="1" s="1"/>
  <c r="I27" i="1"/>
  <c r="I28" i="1" s="1"/>
  <c r="H16" i="1"/>
  <c r="G16" i="1"/>
  <c r="F16" i="1"/>
  <c r="E16" i="1"/>
  <c r="D16" i="1"/>
  <c r="C16" i="1"/>
  <c r="J57" i="1"/>
  <c r="I57" i="1"/>
  <c r="H57" i="1"/>
  <c r="G57" i="1"/>
  <c r="P16" i="1"/>
  <c r="O16" i="1"/>
  <c r="N16" i="1"/>
  <c r="M16" i="1"/>
  <c r="L16" i="1"/>
  <c r="K16" i="1"/>
  <c r="J16" i="1"/>
  <c r="I16" i="1"/>
  <c r="M33" i="1" l="1"/>
  <c r="G33" i="1"/>
  <c r="I33" i="1"/>
  <c r="I34" i="1" s="1"/>
  <c r="J74" i="1"/>
  <c r="J75" i="1" s="1"/>
  <c r="N33" i="1"/>
  <c r="N34" i="1" s="1"/>
  <c r="P33" i="1"/>
  <c r="P34" i="1" s="1"/>
  <c r="C33" i="1"/>
  <c r="C34" i="1" s="1"/>
  <c r="H33" i="1"/>
  <c r="H34" i="1" s="1"/>
  <c r="J33" i="1"/>
  <c r="D33" i="1"/>
  <c r="D34" i="1" s="1"/>
  <c r="K33" i="1"/>
  <c r="K34" i="1" s="1"/>
  <c r="E33" i="1"/>
  <c r="E34" i="1" s="1"/>
  <c r="D74" i="1"/>
  <c r="D75" i="1" s="1"/>
  <c r="F75" i="1"/>
  <c r="E77" i="1"/>
  <c r="F77" i="1"/>
  <c r="D77" i="1"/>
  <c r="E74" i="1"/>
  <c r="E75" i="1" s="1"/>
  <c r="F74" i="1"/>
  <c r="C74" i="1"/>
  <c r="C75" i="1" s="1"/>
  <c r="G36" i="1"/>
  <c r="P36" i="1"/>
  <c r="M34" i="1"/>
  <c r="G34" i="1"/>
  <c r="K36" i="1"/>
  <c r="I42" i="1" s="1"/>
  <c r="E36" i="1"/>
  <c r="L36" i="1"/>
  <c r="K42" i="1" s="1"/>
  <c r="L33" i="1"/>
  <c r="L34" i="1" s="1"/>
  <c r="F33" i="1"/>
  <c r="F34" i="1" s="1"/>
  <c r="J34" i="1"/>
  <c r="F36" i="1"/>
  <c r="M36" i="1"/>
  <c r="H36" i="1"/>
  <c r="N36" i="1"/>
  <c r="D83" i="1" l="1"/>
  <c r="C42" i="1"/>
  <c r="C83" i="1"/>
  <c r="D42" i="1"/>
  <c r="M42" i="1"/>
  <c r="N42" i="1"/>
  <c r="L42" i="1"/>
</calcChain>
</file>

<file path=xl/sharedStrings.xml><?xml version="1.0" encoding="utf-8"?>
<sst xmlns="http://schemas.openxmlformats.org/spreadsheetml/2006/main" count="98" uniqueCount="64">
  <si>
    <t>Lodran_ph2_1</t>
  </si>
  <si>
    <t>Lodran_ph2_2</t>
  </si>
  <si>
    <t>Lodran_ph1_1</t>
  </si>
  <si>
    <t>Lodran_ph1_2</t>
  </si>
  <si>
    <t>Dho125_ph1</t>
  </si>
  <si>
    <t>Dho125_ph2</t>
  </si>
  <si>
    <t>Dho125_ph3</t>
  </si>
  <si>
    <t>Dho125_ph4</t>
  </si>
  <si>
    <t>NWA10074_ph1</t>
  </si>
  <si>
    <t>NWA10074_ph2</t>
  </si>
  <si>
    <t>NWA10074_ph3</t>
  </si>
  <si>
    <t>NWA10074_ph4</t>
  </si>
  <si>
    <t>NWA11970_ph1</t>
  </si>
  <si>
    <t>NWA11970_ph2</t>
  </si>
  <si>
    <t>NWA11970_ph3</t>
  </si>
  <si>
    <t>NWA11970_ph4</t>
  </si>
  <si>
    <t>Aca_ph1</t>
  </si>
  <si>
    <t>Aca_ph2</t>
  </si>
  <si>
    <t>Aca_ph3</t>
  </si>
  <si>
    <t>Aca_ph4</t>
  </si>
  <si>
    <t>Aca_ph5_1</t>
  </si>
  <si>
    <t>Aca_ph5_2</t>
  </si>
  <si>
    <t>CaO(Mass%)</t>
  </si>
  <si>
    <t>SrO(Mass%)</t>
  </si>
  <si>
    <t>Na2O(Mass%)</t>
  </si>
  <si>
    <t>Mg (%)</t>
  </si>
  <si>
    <t>P2O5(Mass%)</t>
  </si>
  <si>
    <t>SiO2(Mass%)</t>
  </si>
  <si>
    <t>F(Mass%)</t>
  </si>
  <si>
    <t>Cl(Mass%)</t>
  </si>
  <si>
    <t>Total(Mass%)</t>
  </si>
  <si>
    <t>Atoms pfu</t>
  </si>
  <si>
    <t>Ca</t>
  </si>
  <si>
    <t>Sr</t>
  </si>
  <si>
    <t>Na</t>
  </si>
  <si>
    <t>𝝨</t>
  </si>
  <si>
    <t>P</t>
  </si>
  <si>
    <t>Si</t>
  </si>
  <si>
    <t>F</t>
  </si>
  <si>
    <t>Cl</t>
  </si>
  <si>
    <t>OH+</t>
  </si>
  <si>
    <t>𝝨X site</t>
  </si>
  <si>
    <t>Ternary plot</t>
  </si>
  <si>
    <t>F *</t>
  </si>
  <si>
    <t>OH</t>
  </si>
  <si>
    <t>F wt% corrected *</t>
  </si>
  <si>
    <r>
      <t>†OH computed based on stoichiometry assuming OH = 2 - (X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+ X</t>
    </r>
    <r>
      <rPr>
        <vertAlign val="subscript"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 xml:space="preserve"> + X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</t>
    </r>
  </si>
  <si>
    <r>
      <t>*If X-site sum exceeds 2,, F was computed assuming X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 2 - X</t>
    </r>
    <r>
      <rPr>
        <vertAlign val="subscript"/>
        <sz val="11"/>
        <color theme="1"/>
        <rFont val="Calibri"/>
        <family val="2"/>
        <scheme val="minor"/>
      </rPr>
      <t>Cl</t>
    </r>
  </si>
  <si>
    <t>Lodran</t>
  </si>
  <si>
    <t>Dhofar 125</t>
  </si>
  <si>
    <t>NWA 10074</t>
  </si>
  <si>
    <t>NWA 11970</t>
  </si>
  <si>
    <t>Acapulco</t>
  </si>
  <si>
    <t>F-rich ap</t>
  </si>
  <si>
    <t xml:space="preserve"> F-poor ap</t>
  </si>
  <si>
    <t>Average± 1SD</t>
  </si>
  <si>
    <t>F wt%</t>
  </si>
  <si>
    <t>Cl wt %</t>
  </si>
  <si>
    <t>Acapulcoites</t>
  </si>
  <si>
    <t>Lodranites</t>
  </si>
  <si>
    <r>
      <rPr>
        <b/>
        <sz val="11"/>
        <color theme="1"/>
        <rFont val="Calibri"/>
        <family val="2"/>
        <scheme val="minor"/>
      </rPr>
      <t>Table S-1</t>
    </r>
    <r>
      <rPr>
        <sz val="11"/>
        <color theme="1"/>
        <rFont val="Calibri"/>
        <family val="2"/>
        <scheme val="minor"/>
      </rPr>
      <t xml:space="preserve"> Chemical composition of apatites and merrillites in Acapulco, NWA 10074, Dhofar 125, Lodran and NWA 11970. </t>
    </r>
  </si>
  <si>
    <t>© 2024 The Authors </t>
  </si>
  <si>
    <t>Published by the European Association of Geochemistry under Creative Commons License CC-BY-NC-ND.</t>
  </si>
  <si>
    <r>
      <t>Stephant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 xml:space="preserve"> (2024) Geochem. Persp. Let. 29, 14–19 | https://doi.org/10.7185/geochemlet.2406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</si>
</sst>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 (Corps)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2" xfId="0" applyFont="1" applyBorder="1"/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0" fontId="0" fillId="0" borderId="2" xfId="0" applyBorder="1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2" fillId="0" borderId="0" xfId="0" applyNumberFormat="1" applyFont="1"/>
    <xf numFmtId="164" fontId="2" fillId="0" borderId="2" xfId="0" applyNumberFormat="1" applyFont="1" applyBorder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/>
    <xf numFmtId="1" fontId="0" fillId="0" borderId="0" xfId="0" applyNumberFormat="1"/>
    <xf numFmtId="164" fontId="1" fillId="0" borderId="0" xfId="0" applyNumberFormat="1" applyFont="1"/>
    <xf numFmtId="2" fontId="1" fillId="0" borderId="0" xfId="0" applyNumberFormat="1" applyFont="1"/>
    <xf numFmtId="1" fontId="4" fillId="0" borderId="0" xfId="0" applyNumberFormat="1" applyFont="1"/>
    <xf numFmtId="0" fontId="5" fillId="0" borderId="1" xfId="0" applyFont="1" applyBorder="1"/>
    <xf numFmtId="2" fontId="1" fillId="0" borderId="1" xfId="0" applyNumberFormat="1" applyFont="1" applyBorder="1"/>
    <xf numFmtId="0" fontId="1" fillId="0" borderId="4" xfId="0" applyFont="1" applyBorder="1"/>
    <xf numFmtId="2" fontId="0" fillId="0" borderId="4" xfId="0" applyNumberFormat="1" applyBorder="1"/>
    <xf numFmtId="2" fontId="0" fillId="0" borderId="3" xfId="0" applyNumberFormat="1" applyBorder="1"/>
    <xf numFmtId="0" fontId="2" fillId="0" borderId="0" xfId="0" applyFont="1"/>
    <xf numFmtId="0" fontId="1" fillId="0" borderId="5" xfId="0" applyFont="1" applyBorder="1"/>
    <xf numFmtId="2" fontId="1" fillId="0" borderId="6" xfId="0" applyNumberFormat="1" applyFont="1" applyBorder="1"/>
    <xf numFmtId="2" fontId="0" fillId="0" borderId="6" xfId="0" applyNumberFormat="1" applyBorder="1"/>
    <xf numFmtId="2" fontId="0" fillId="0" borderId="5" xfId="0" applyNumberFormat="1" applyBorder="1"/>
    <xf numFmtId="0" fontId="5" fillId="0" borderId="0" xfId="0" applyFont="1"/>
    <xf numFmtId="2" fontId="1" fillId="0" borderId="5" xfId="0" applyNumberFormat="1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0" fillId="0" borderId="8" xfId="0" applyBorder="1"/>
    <xf numFmtId="0" fontId="0" fillId="0" borderId="9" xfId="0" applyBorder="1"/>
    <xf numFmtId="0" fontId="1" fillId="0" borderId="7" xfId="0" applyFont="1" applyBorder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2</xdr:col>
      <xdr:colOff>323850</xdr:colOff>
      <xdr:row>3</xdr:row>
      <xdr:rowOff>148906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647825" cy="720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419100</xdr:colOff>
      <xdr:row>0</xdr:row>
      <xdr:rowOff>38100</xdr:rowOff>
    </xdr:from>
    <xdr:to>
      <xdr:col>16</xdr:col>
      <xdr:colOff>13641</xdr:colOff>
      <xdr:row>3</xdr:row>
      <xdr:rowOff>122549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163050" y="38100"/>
          <a:ext cx="8243241" cy="655949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it-IT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Stephant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 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Chondritic chlorine isotope composition of acapulcoites and lodranites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A88"/>
  <sheetViews>
    <sheetView tabSelected="1" workbookViewId="0">
      <selection activeCell="C94" sqref="C94"/>
    </sheetView>
  </sheetViews>
  <sheetFormatPr defaultColWidth="11.42578125" defaultRowHeight="15"/>
  <cols>
    <col min="2" max="2" width="14.42578125" bestFit="1" customWidth="1"/>
    <col min="3" max="3" width="17.140625" customWidth="1"/>
    <col min="4" max="4" width="17.28515625" customWidth="1"/>
    <col min="5" max="5" width="16.140625" customWidth="1"/>
    <col min="6" max="6" width="16.7109375" customWidth="1"/>
    <col min="7" max="7" width="18.7109375" customWidth="1"/>
    <col min="8" max="8" width="19.28515625" customWidth="1"/>
    <col min="9" max="9" width="16.7109375" customWidth="1"/>
    <col min="10" max="10" width="18.85546875" customWidth="1"/>
    <col min="11" max="12" width="14" bestFit="1" customWidth="1"/>
    <col min="13" max="13" width="15.42578125" customWidth="1"/>
    <col min="14" max="14" width="19.140625" customWidth="1"/>
    <col min="15" max="15" width="17.5703125" customWidth="1"/>
    <col min="16" max="19" width="14" bestFit="1" customWidth="1"/>
  </cols>
  <sheetData>
    <row r="5" spans="1:27">
      <c r="A5" t="s">
        <v>60</v>
      </c>
    </row>
    <row r="7" spans="1:27" s="1" customFormat="1">
      <c r="B7" s="40" t="s">
        <v>58</v>
      </c>
      <c r="C7" s="37" t="s">
        <v>16</v>
      </c>
      <c r="D7" s="23" t="s">
        <v>17</v>
      </c>
      <c r="E7" s="23" t="s">
        <v>18</v>
      </c>
      <c r="F7" s="23" t="s">
        <v>19</v>
      </c>
      <c r="G7" s="23" t="s">
        <v>20</v>
      </c>
      <c r="H7" s="36" t="s">
        <v>21</v>
      </c>
      <c r="I7" s="23" t="s">
        <v>4</v>
      </c>
      <c r="J7" s="23" t="s">
        <v>5</v>
      </c>
      <c r="K7" s="23" t="s">
        <v>6</v>
      </c>
      <c r="L7" s="23" t="s">
        <v>7</v>
      </c>
      <c r="M7" s="37" t="s">
        <v>8</v>
      </c>
      <c r="N7" s="23" t="s">
        <v>9</v>
      </c>
      <c r="O7" s="23" t="s">
        <v>10</v>
      </c>
      <c r="P7" s="36" t="s">
        <v>11</v>
      </c>
      <c r="AA7" s="2"/>
    </row>
    <row r="8" spans="1:27">
      <c r="B8" s="38" t="s">
        <v>22</v>
      </c>
      <c r="C8" s="5">
        <v>52.540999999999997</v>
      </c>
      <c r="D8" s="3">
        <v>52.886000000000003</v>
      </c>
      <c r="E8" s="3">
        <v>52.670999999999999</v>
      </c>
      <c r="F8" s="3">
        <v>52.823</v>
      </c>
      <c r="G8" s="3">
        <v>52.384999999999998</v>
      </c>
      <c r="H8" s="4">
        <v>52.665999999999997</v>
      </c>
      <c r="I8" s="3">
        <v>54.17</v>
      </c>
      <c r="J8" s="3">
        <v>52.966000000000001</v>
      </c>
      <c r="K8" s="3">
        <v>54.591999999999999</v>
      </c>
      <c r="L8" s="3">
        <v>54.064</v>
      </c>
      <c r="M8" s="5">
        <v>56.264000000000003</v>
      </c>
      <c r="N8" s="3">
        <v>55.82</v>
      </c>
      <c r="O8" s="3">
        <v>47.862000000000002</v>
      </c>
      <c r="P8" s="4">
        <v>55.896000000000001</v>
      </c>
      <c r="AA8" s="6"/>
    </row>
    <row r="9" spans="1:27">
      <c r="B9" s="38" t="s">
        <v>23</v>
      </c>
      <c r="C9" s="5">
        <v>1.7999999999999999E-2</v>
      </c>
      <c r="D9" s="3">
        <v>0</v>
      </c>
      <c r="E9" s="3">
        <v>0</v>
      </c>
      <c r="F9" s="3">
        <v>1.4E-2</v>
      </c>
      <c r="G9" s="3">
        <v>1.7999999999999999E-2</v>
      </c>
      <c r="H9" s="4">
        <v>1.4999999999999999E-2</v>
      </c>
      <c r="I9" s="3">
        <v>0</v>
      </c>
      <c r="J9" s="3">
        <v>0</v>
      </c>
      <c r="K9" s="3">
        <v>0</v>
      </c>
      <c r="L9" s="3">
        <v>2.5000000000000001E-2</v>
      </c>
      <c r="M9" s="5">
        <v>0</v>
      </c>
      <c r="N9" s="3">
        <v>0</v>
      </c>
      <c r="O9" s="3">
        <v>0</v>
      </c>
      <c r="P9" s="4">
        <v>0</v>
      </c>
      <c r="AA9" s="6"/>
    </row>
    <row r="10" spans="1:27">
      <c r="B10" s="38" t="s">
        <v>24</v>
      </c>
      <c r="C10" s="5">
        <v>0.16900000000000001</v>
      </c>
      <c r="D10" s="3">
        <v>0.113</v>
      </c>
      <c r="E10" s="3">
        <v>0.21099999999999999</v>
      </c>
      <c r="F10" s="3">
        <v>0.121</v>
      </c>
      <c r="G10" s="3">
        <v>0.19</v>
      </c>
      <c r="H10" s="4">
        <v>0.14399999999999999</v>
      </c>
      <c r="I10" s="3">
        <v>0.437</v>
      </c>
      <c r="J10" s="3">
        <v>0.38400000000000001</v>
      </c>
      <c r="K10" s="3">
        <v>0.24399999999999999</v>
      </c>
      <c r="L10" s="3">
        <v>0.376</v>
      </c>
      <c r="M10" s="5">
        <v>5.5E-2</v>
      </c>
      <c r="N10" s="3">
        <v>1.7000000000000001E-2</v>
      </c>
      <c r="O10" s="3">
        <v>2.48</v>
      </c>
      <c r="P10" s="4">
        <v>0</v>
      </c>
      <c r="AA10" s="6"/>
    </row>
    <row r="11" spans="1:27">
      <c r="B11" s="38" t="s">
        <v>25</v>
      </c>
      <c r="C11" s="6">
        <v>0.221</v>
      </c>
      <c r="D11">
        <v>0.23300000000000001</v>
      </c>
      <c r="E11">
        <v>0.254</v>
      </c>
      <c r="F11">
        <v>0.191</v>
      </c>
      <c r="G11">
        <v>0.25600000000000001</v>
      </c>
      <c r="H11" s="7">
        <v>0.183</v>
      </c>
      <c r="I11">
        <v>0.17100000000000001</v>
      </c>
      <c r="J11">
        <v>0.14799999999999999</v>
      </c>
      <c r="K11">
        <v>0.23</v>
      </c>
      <c r="L11">
        <v>0.17299999999999999</v>
      </c>
      <c r="M11" s="6">
        <v>0.122</v>
      </c>
      <c r="N11">
        <v>0.11899999999999999</v>
      </c>
      <c r="O11">
        <v>3.69</v>
      </c>
      <c r="P11" s="7">
        <v>0.107</v>
      </c>
      <c r="AA11" s="6"/>
    </row>
    <row r="12" spans="1:27">
      <c r="B12" s="38" t="s">
        <v>26</v>
      </c>
      <c r="C12" s="5">
        <v>42.213000000000001</v>
      </c>
      <c r="D12" s="3">
        <v>42.222999999999999</v>
      </c>
      <c r="E12" s="3">
        <v>41.908999999999999</v>
      </c>
      <c r="F12" s="3">
        <v>42.228000000000002</v>
      </c>
      <c r="G12" s="3">
        <v>41.984999999999999</v>
      </c>
      <c r="H12" s="4">
        <v>41.582999999999998</v>
      </c>
      <c r="I12" s="3">
        <v>42.442999999999998</v>
      </c>
      <c r="J12" s="3">
        <v>41.902000000000001</v>
      </c>
      <c r="K12" s="3">
        <v>43.371000000000002</v>
      </c>
      <c r="L12" s="3">
        <v>42.923999999999999</v>
      </c>
      <c r="M12" s="5">
        <v>42.988</v>
      </c>
      <c r="N12" s="3">
        <v>43.423999999999999</v>
      </c>
      <c r="O12" s="3">
        <v>47.417999999999999</v>
      </c>
      <c r="P12" s="4">
        <v>42.929000000000002</v>
      </c>
      <c r="AA12" s="6"/>
    </row>
    <row r="13" spans="1:27">
      <c r="B13" s="38" t="s">
        <v>27</v>
      </c>
      <c r="C13" s="5">
        <v>6.9000000000000006E-2</v>
      </c>
      <c r="D13" s="3">
        <v>4.8000000000000001E-2</v>
      </c>
      <c r="E13" s="3">
        <v>5.1999999999999998E-2</v>
      </c>
      <c r="F13" s="3">
        <v>5.8999999999999997E-2</v>
      </c>
      <c r="G13" s="3">
        <v>6.9000000000000006E-2</v>
      </c>
      <c r="H13" s="4">
        <v>5.6000000000000001E-2</v>
      </c>
      <c r="I13" s="3">
        <v>5.8999999999999997E-2</v>
      </c>
      <c r="J13" s="3">
        <v>0.253</v>
      </c>
      <c r="K13" s="3">
        <v>5.2999999999999999E-2</v>
      </c>
      <c r="L13" s="3">
        <v>4.2000000000000003E-2</v>
      </c>
      <c r="M13" s="5">
        <v>2.9000000000000001E-2</v>
      </c>
      <c r="N13" s="3">
        <v>5.6000000000000001E-2</v>
      </c>
      <c r="O13" s="3">
        <v>1.2E-2</v>
      </c>
      <c r="P13" s="4">
        <v>1.4E-2</v>
      </c>
      <c r="AA13" s="6"/>
    </row>
    <row r="14" spans="1:27">
      <c r="B14" s="38" t="s">
        <v>28</v>
      </c>
      <c r="C14" s="5">
        <v>3.7789999999999999</v>
      </c>
      <c r="D14" s="3">
        <v>3.157</v>
      </c>
      <c r="E14" s="3">
        <v>3.1930000000000001</v>
      </c>
      <c r="F14" s="3">
        <v>2.9630000000000001</v>
      </c>
      <c r="G14" s="3">
        <v>2.7029999999999998</v>
      </c>
      <c r="H14" s="4">
        <v>2.8359999999999999</v>
      </c>
      <c r="I14" s="3">
        <v>0.73499999999999999</v>
      </c>
      <c r="J14" s="3">
        <v>0.45900000000000002</v>
      </c>
      <c r="K14" s="3">
        <v>2.5419999999999998</v>
      </c>
      <c r="L14" s="3">
        <v>0.88500000000000001</v>
      </c>
      <c r="M14" s="5">
        <v>3.8340000000000001</v>
      </c>
      <c r="N14" s="3">
        <v>3.7250000000000001</v>
      </c>
      <c r="O14" s="3">
        <v>0</v>
      </c>
      <c r="P14" s="4">
        <v>4.0999999999999996</v>
      </c>
      <c r="AA14" s="6"/>
    </row>
    <row r="15" spans="1:27">
      <c r="B15" s="38" t="s">
        <v>29</v>
      </c>
      <c r="C15" s="5">
        <v>1.4890000000000001</v>
      </c>
      <c r="D15" s="3">
        <v>1.4350000000000001</v>
      </c>
      <c r="E15" s="3">
        <v>1.7190000000000001</v>
      </c>
      <c r="F15" s="3">
        <v>1.5629999999999999</v>
      </c>
      <c r="G15" s="3">
        <v>1.7290000000000001</v>
      </c>
      <c r="H15" s="4">
        <v>1.649</v>
      </c>
      <c r="I15" s="3">
        <v>5.6470000000000002</v>
      </c>
      <c r="J15" s="3">
        <v>6.0439999999999996</v>
      </c>
      <c r="K15" s="3">
        <v>2.8929999999999998</v>
      </c>
      <c r="L15" s="3">
        <v>5.0309999999999997</v>
      </c>
      <c r="M15" s="5">
        <v>0.504</v>
      </c>
      <c r="N15" s="3">
        <v>0.495</v>
      </c>
      <c r="O15" s="3">
        <v>0</v>
      </c>
      <c r="P15" s="4">
        <v>0.55400000000000005</v>
      </c>
      <c r="AA15" s="6"/>
    </row>
    <row r="16" spans="1:27">
      <c r="B16" s="38" t="s">
        <v>30</v>
      </c>
      <c r="C16" s="5">
        <f t="shared" ref="C16:H16" si="0">SUM(C8:C15)</f>
        <v>100.499</v>
      </c>
      <c r="D16" s="3">
        <f t="shared" si="0"/>
        <v>100.095</v>
      </c>
      <c r="E16" s="3">
        <f t="shared" si="0"/>
        <v>100.00899999999999</v>
      </c>
      <c r="F16" s="3">
        <f t="shared" si="0"/>
        <v>99.962000000000003</v>
      </c>
      <c r="G16" s="3">
        <f t="shared" si="0"/>
        <v>99.335000000000008</v>
      </c>
      <c r="H16" s="4">
        <f t="shared" si="0"/>
        <v>99.131999999999991</v>
      </c>
      <c r="I16" s="3">
        <f t="shared" ref="I16:O16" si="1">SUM(I8:I15)</f>
        <v>103.66200000000001</v>
      </c>
      <c r="J16" s="3">
        <f>SUM(J8:J15)</f>
        <v>102.15600000000001</v>
      </c>
      <c r="K16" s="3">
        <f t="shared" si="1"/>
        <v>103.925</v>
      </c>
      <c r="L16" s="3">
        <f>SUM(L8:L15)</f>
        <v>103.52000000000001</v>
      </c>
      <c r="M16" s="5">
        <f>SUM(M8:M15)</f>
        <v>103.79600000000001</v>
      </c>
      <c r="N16" s="3">
        <f>SUM(N8:N15)</f>
        <v>103.65599999999999</v>
      </c>
      <c r="O16" s="3">
        <f t="shared" si="1"/>
        <v>101.46199999999999</v>
      </c>
      <c r="P16" s="4">
        <f t="shared" ref="P16" si="2">SUM(P8:P15)</f>
        <v>103.6</v>
      </c>
      <c r="AA16" s="6"/>
    </row>
    <row r="17" spans="2:27">
      <c r="B17" s="38"/>
      <c r="C17" s="6"/>
      <c r="H17" s="7"/>
      <c r="M17" s="6"/>
      <c r="P17" s="7"/>
      <c r="AA17" s="6"/>
    </row>
    <row r="18" spans="2:27">
      <c r="B18" s="38" t="s">
        <v>32</v>
      </c>
      <c r="C18" s="10">
        <v>9.6430000000000007</v>
      </c>
      <c r="D18" s="8">
        <v>9.6872448927780859</v>
      </c>
      <c r="E18" s="8">
        <v>9.7003953427154936</v>
      </c>
      <c r="F18" s="8">
        <v>9.676965328885899</v>
      </c>
      <c r="G18" s="8">
        <v>9.6557891475606201</v>
      </c>
      <c r="H18" s="9">
        <v>9.73</v>
      </c>
      <c r="I18" s="8">
        <v>9.7769999999999992</v>
      </c>
      <c r="J18" s="8">
        <v>9.6966573201932142</v>
      </c>
      <c r="K18" s="8">
        <v>9.7079938629882765</v>
      </c>
      <c r="L18" s="8">
        <v>9.7037320112387597</v>
      </c>
      <c r="M18" s="10">
        <v>9.9557771372635031</v>
      </c>
      <c r="N18" s="8">
        <v>9.847014777214941</v>
      </c>
      <c r="O18" s="8">
        <v>8.3211589684752045</v>
      </c>
      <c r="P18" s="9">
        <v>9.9301823426576021</v>
      </c>
      <c r="AA18" s="6"/>
    </row>
    <row r="19" spans="2:27">
      <c r="B19" s="38" t="s">
        <v>33</v>
      </c>
      <c r="C19" s="10">
        <v>2E-3</v>
      </c>
      <c r="D19" s="8">
        <v>0</v>
      </c>
      <c r="E19" s="8">
        <v>0</v>
      </c>
      <c r="F19" s="8">
        <v>1.3880002141083898E-3</v>
      </c>
      <c r="G19" s="8">
        <v>1.7955549703292577E-3</v>
      </c>
      <c r="H19" s="9">
        <v>1.5027286609108658E-3</v>
      </c>
      <c r="I19" s="8">
        <v>0</v>
      </c>
      <c r="J19" s="8">
        <v>0</v>
      </c>
      <c r="K19" s="8">
        <v>0</v>
      </c>
      <c r="L19" s="8">
        <v>2.4283763988792043E-3</v>
      </c>
      <c r="M19" s="10">
        <v>0</v>
      </c>
      <c r="N19" s="8">
        <v>0</v>
      </c>
      <c r="O19" s="8">
        <v>0</v>
      </c>
      <c r="P19" s="9">
        <v>0</v>
      </c>
      <c r="AA19" s="6"/>
    </row>
    <row r="20" spans="2:27">
      <c r="B20" s="38" t="s">
        <v>34</v>
      </c>
      <c r="C20" s="10">
        <v>5.6000000000000001E-2</v>
      </c>
      <c r="D20" s="8">
        <v>3.7456070921647384E-2</v>
      </c>
      <c r="E20" s="8">
        <v>7.0320919839037987E-2</v>
      </c>
      <c r="F20" s="8">
        <v>4.011305229928467E-2</v>
      </c>
      <c r="G20" s="8">
        <v>6.3375097911598025E-2</v>
      </c>
      <c r="H20" s="9">
        <v>4.8238150110630096E-2</v>
      </c>
      <c r="I20" s="8">
        <v>0.14299999999999999</v>
      </c>
      <c r="J20" s="8">
        <v>0.12721558317614051</v>
      </c>
      <c r="K20" s="8">
        <v>7.8518958681752807E-2</v>
      </c>
      <c r="L20" s="8">
        <v>0.1221244670924692</v>
      </c>
      <c r="M20" s="10">
        <v>1.7611302159320268E-2</v>
      </c>
      <c r="N20" s="8">
        <v>5.4268509776239666E-3</v>
      </c>
      <c r="O20" s="8">
        <v>0.78024119137771497</v>
      </c>
      <c r="P20" s="9">
        <v>0</v>
      </c>
      <c r="AA20" s="6"/>
    </row>
    <row r="21" spans="2:27">
      <c r="B21" s="38" t="s">
        <v>35</v>
      </c>
      <c r="C21" s="10">
        <v>9.7010000000000005</v>
      </c>
      <c r="D21" s="8">
        <v>9.7247009636997337</v>
      </c>
      <c r="E21" s="8">
        <v>9.7707162625545312</v>
      </c>
      <c r="F21" s="8">
        <v>9.718466381399292</v>
      </c>
      <c r="G21" s="8">
        <v>9.7209598004425466</v>
      </c>
      <c r="H21" s="9">
        <v>9.83</v>
      </c>
      <c r="I21" s="8">
        <v>9.92</v>
      </c>
      <c r="J21" s="8">
        <v>9.8238729033693541</v>
      </c>
      <c r="K21" s="8">
        <v>9.7865128216700299</v>
      </c>
      <c r="L21" s="8">
        <v>9.8282848547301072</v>
      </c>
      <c r="M21" s="10">
        <v>9.9733884394228234</v>
      </c>
      <c r="N21" s="8">
        <v>9.8524416281925653</v>
      </c>
      <c r="O21" s="8">
        <v>9.1014001598529202</v>
      </c>
      <c r="P21" s="9">
        <v>9.9301823426576021</v>
      </c>
      <c r="AA21" s="6"/>
    </row>
    <row r="22" spans="2:27">
      <c r="B22" s="38" t="s">
        <v>36</v>
      </c>
      <c r="C22" s="10">
        <v>6.1210000000000004</v>
      </c>
      <c r="D22" s="8">
        <v>6.1110459917400828</v>
      </c>
      <c r="E22" s="8">
        <v>6.0986270480062874</v>
      </c>
      <c r="F22" s="8">
        <v>6.1125657280878496</v>
      </c>
      <c r="G22" s="8">
        <v>6.1147948291550964</v>
      </c>
      <c r="H22" s="9">
        <v>6.07</v>
      </c>
      <c r="I22" s="8">
        <v>6.0529999999999999</v>
      </c>
      <c r="J22" s="8">
        <v>6.0613104872408101</v>
      </c>
      <c r="K22" s="8">
        <v>6.094061469338854</v>
      </c>
      <c r="L22" s="8">
        <v>6.0874823168810854</v>
      </c>
      <c r="M22" s="10">
        <v>6.010335412194328</v>
      </c>
      <c r="N22" s="8">
        <v>6.0527326335580485</v>
      </c>
      <c r="O22" s="8">
        <v>6.5139304257258219</v>
      </c>
      <c r="P22" s="9">
        <v>6.0260699954857229</v>
      </c>
      <c r="AA22" s="6"/>
    </row>
    <row r="23" spans="2:27">
      <c r="B23" s="38" t="s">
        <v>37</v>
      </c>
      <c r="C23" s="10">
        <v>1.2E-2</v>
      </c>
      <c r="D23" s="8">
        <v>8.2060462054427321E-3</v>
      </c>
      <c r="E23" s="8">
        <v>8.9382886746371699E-3</v>
      </c>
      <c r="F23" s="8">
        <v>1.0087912265361649E-2</v>
      </c>
      <c r="G23" s="8">
        <v>1.1870337812755104E-2</v>
      </c>
      <c r="H23" s="9">
        <v>9.6753152610396607E-3</v>
      </c>
      <c r="I23" s="8">
        <v>0.01</v>
      </c>
      <c r="J23" s="8">
        <v>4.3229335058343726E-2</v>
      </c>
      <c r="K23" s="8">
        <v>8.7964921618539273E-3</v>
      </c>
      <c r="L23" s="8">
        <v>7.0357933067053896E-3</v>
      </c>
      <c r="M23" s="10">
        <v>4.7893405855108885E-3</v>
      </c>
      <c r="N23" s="8">
        <v>9.2201067005599283E-3</v>
      </c>
      <c r="O23" s="8">
        <v>1.9471857606930031E-3</v>
      </c>
      <c r="P23" s="9">
        <v>2.3213343140460431E-3</v>
      </c>
      <c r="AA23" s="6"/>
    </row>
    <row r="24" spans="2:27">
      <c r="B24" s="38" t="s">
        <v>35</v>
      </c>
      <c r="C24" s="10">
        <v>6.133</v>
      </c>
      <c r="D24" s="8">
        <v>6.1192520379455253</v>
      </c>
      <c r="E24" s="8">
        <v>6.1075653366809242</v>
      </c>
      <c r="F24" s="8">
        <v>6.122653640353211</v>
      </c>
      <c r="G24" s="8">
        <v>6.1266651669678511</v>
      </c>
      <c r="H24" s="9">
        <v>6.08</v>
      </c>
      <c r="I24" s="8">
        <v>6.0629999999999997</v>
      </c>
      <c r="J24" s="8">
        <v>6.104539822299154</v>
      </c>
      <c r="K24" s="8">
        <v>6.1028579615007077</v>
      </c>
      <c r="L24" s="8">
        <v>6.0945181101877912</v>
      </c>
      <c r="M24" s="10">
        <v>6.0151247527798386</v>
      </c>
      <c r="N24" s="8">
        <v>6.061952740258608</v>
      </c>
      <c r="O24" s="8">
        <v>6.5158776114865153</v>
      </c>
      <c r="P24" s="9">
        <v>6.0283913297997689</v>
      </c>
      <c r="AA24" s="6"/>
    </row>
    <row r="25" spans="2:27">
      <c r="B25" s="38" t="s">
        <v>38</v>
      </c>
      <c r="C25" s="10">
        <v>2.0470000000000002</v>
      </c>
      <c r="D25" s="8">
        <v>1.7069115945628273</v>
      </c>
      <c r="E25" s="8">
        <v>1.7357759932353736</v>
      </c>
      <c r="F25" s="8">
        <v>1.6022292736536961</v>
      </c>
      <c r="G25" s="8">
        <v>1.4706311456816787</v>
      </c>
      <c r="H25" s="9">
        <v>1.5496265564863725</v>
      </c>
      <c r="I25" s="8">
        <v>0.39200000000000002</v>
      </c>
      <c r="J25" s="8">
        <v>0.24803584389879693</v>
      </c>
      <c r="K25" s="8">
        <v>1.33429826895505</v>
      </c>
      <c r="L25" s="8">
        <v>0.46886820014061659</v>
      </c>
      <c r="M25" s="10">
        <v>2.0025047678897727</v>
      </c>
      <c r="N25" s="8">
        <v>1.9396256693038079</v>
      </c>
      <c r="O25" s="8"/>
      <c r="P25" s="9">
        <v>2.1499939517031734</v>
      </c>
      <c r="AA25" s="6"/>
    </row>
    <row r="26" spans="2:27">
      <c r="B26" s="38" t="s">
        <v>39</v>
      </c>
      <c r="C26" s="8">
        <v>0.432</v>
      </c>
      <c r="D26" s="8">
        <v>0.41579569782670334</v>
      </c>
      <c r="E26" s="8">
        <v>0.50079764680227234</v>
      </c>
      <c r="F26" s="8">
        <v>0.45294308384494203</v>
      </c>
      <c r="G26" s="8">
        <v>0.50413209920635704</v>
      </c>
      <c r="H26" s="9">
        <v>0.48287322350448153</v>
      </c>
      <c r="I26" s="8">
        <v>1.6120000000000001</v>
      </c>
      <c r="J26" s="8">
        <v>1.7503216296346191</v>
      </c>
      <c r="K26" s="8">
        <v>0.8137995658812659</v>
      </c>
      <c r="L26" s="8">
        <v>1.4284119315471486</v>
      </c>
      <c r="M26" s="10">
        <v>0.14107291182454387</v>
      </c>
      <c r="N26" s="8">
        <v>0.13813015166755105</v>
      </c>
      <c r="O26" s="11"/>
      <c r="P26" s="9">
        <v>0.15568787465911535</v>
      </c>
      <c r="AA26" s="6"/>
    </row>
    <row r="27" spans="2:27">
      <c r="B27" s="38" t="s">
        <v>40</v>
      </c>
      <c r="C27" s="13">
        <f t="shared" ref="C27:H27" si="3">IF((2-C25-C26)&gt;0,2-C25-C26,0)</f>
        <v>0</v>
      </c>
      <c r="D27" s="13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2.5236755111964215E-2</v>
      </c>
      <c r="H27" s="14">
        <f t="shared" si="3"/>
        <v>0</v>
      </c>
      <c r="I27" s="13">
        <f t="shared" ref="I27:P27" si="4">IF((2-I25-I26)&gt;0,2-I25-I26,0)</f>
        <v>0</v>
      </c>
      <c r="J27" s="13">
        <f t="shared" si="4"/>
        <v>1.6425264665840267E-3</v>
      </c>
      <c r="K27" s="13">
        <f t="shared" si="4"/>
        <v>0</v>
      </c>
      <c r="L27" s="14">
        <f t="shared" si="4"/>
        <v>0.10271986831223479</v>
      </c>
      <c r="M27" s="13">
        <f t="shared" si="4"/>
        <v>0</v>
      </c>
      <c r="N27" s="13">
        <f t="shared" si="4"/>
        <v>0</v>
      </c>
      <c r="O27" s="13"/>
      <c r="P27" s="14">
        <f t="shared" si="4"/>
        <v>0</v>
      </c>
    </row>
    <row r="28" spans="2:27">
      <c r="B28" s="38" t="s">
        <v>41</v>
      </c>
      <c r="C28" s="13">
        <f t="shared" ref="C28:H28" si="5">SUM(C25:C27)</f>
        <v>2.4790000000000001</v>
      </c>
      <c r="D28" s="13">
        <f t="shared" si="5"/>
        <v>2.1227072923895305</v>
      </c>
      <c r="E28" s="13">
        <f t="shared" si="5"/>
        <v>2.2365736400376459</v>
      </c>
      <c r="F28" s="13">
        <f t="shared" si="5"/>
        <v>2.055172357498638</v>
      </c>
      <c r="G28" s="13">
        <f t="shared" si="5"/>
        <v>2</v>
      </c>
      <c r="H28" s="14">
        <f t="shared" si="5"/>
        <v>2.0324997799908542</v>
      </c>
      <c r="I28" s="13">
        <f t="shared" ref="I28:P28" si="6">SUM(I25:I27)</f>
        <v>2.004</v>
      </c>
      <c r="J28" s="13">
        <f t="shared" si="6"/>
        <v>2</v>
      </c>
      <c r="K28" s="13">
        <f t="shared" si="6"/>
        <v>2.148097834836316</v>
      </c>
      <c r="L28" s="14">
        <f t="shared" si="6"/>
        <v>2</v>
      </c>
      <c r="M28" s="13">
        <f t="shared" si="6"/>
        <v>2.1435776797143165</v>
      </c>
      <c r="N28" s="13">
        <f t="shared" si="6"/>
        <v>2.0777558209713591</v>
      </c>
      <c r="O28" s="13"/>
      <c r="P28" s="14">
        <f t="shared" si="6"/>
        <v>2.3056818263622887</v>
      </c>
    </row>
    <row r="29" spans="2:27">
      <c r="B29" s="38"/>
      <c r="C29" s="13"/>
      <c r="D29" s="13"/>
      <c r="E29" s="13"/>
      <c r="F29" s="13"/>
      <c r="G29" s="13"/>
      <c r="H29" s="14"/>
      <c r="I29" s="13"/>
      <c r="J29" s="13"/>
      <c r="K29" s="13"/>
      <c r="L29" s="14"/>
      <c r="M29" s="13"/>
      <c r="N29" s="13"/>
      <c r="O29" s="13"/>
      <c r="P29" s="14"/>
    </row>
    <row r="30" spans="2:27">
      <c r="B30" s="38" t="s">
        <v>42</v>
      </c>
      <c r="C30" s="13"/>
      <c r="D30" s="13"/>
      <c r="E30" s="13"/>
      <c r="F30" s="13"/>
      <c r="G30" s="13"/>
      <c r="H30" s="14"/>
      <c r="I30" s="13"/>
      <c r="J30" s="13"/>
      <c r="K30" s="13"/>
      <c r="L30" s="14"/>
      <c r="M30" s="13"/>
      <c r="N30" s="13"/>
      <c r="O30" s="13"/>
      <c r="P30" s="14"/>
    </row>
    <row r="31" spans="2:27">
      <c r="B31" s="38" t="s">
        <v>43</v>
      </c>
      <c r="C31" s="13">
        <f t="shared" ref="C31:N31" si="7">IF(SUM(C25+C26)&gt;2,2-C26,C25)</f>
        <v>1.5680000000000001</v>
      </c>
      <c r="D31" s="13">
        <f t="shared" si="7"/>
        <v>1.5842043021732968</v>
      </c>
      <c r="E31" s="13">
        <f t="shared" si="7"/>
        <v>1.4992023531977277</v>
      </c>
      <c r="F31" s="13">
        <f t="shared" si="7"/>
        <v>1.547056916155058</v>
      </c>
      <c r="G31" s="13">
        <f t="shared" si="7"/>
        <v>1.4706311456816787</v>
      </c>
      <c r="H31" s="14">
        <f t="shared" si="7"/>
        <v>1.5171267764955185</v>
      </c>
      <c r="I31" s="13">
        <f t="shared" si="7"/>
        <v>0.3879999999999999</v>
      </c>
      <c r="J31" s="13">
        <f t="shared" si="7"/>
        <v>0.24803584389879693</v>
      </c>
      <c r="K31" s="13">
        <f t="shared" si="7"/>
        <v>1.1862004341187342</v>
      </c>
      <c r="L31" s="14">
        <f t="shared" si="7"/>
        <v>0.46886820014061659</v>
      </c>
      <c r="M31" s="13">
        <f t="shared" si="7"/>
        <v>1.858927088175456</v>
      </c>
      <c r="N31" s="13">
        <f t="shared" si="7"/>
        <v>1.861869848332449</v>
      </c>
      <c r="O31" s="13"/>
      <c r="P31" s="14">
        <f>IF(SUM(P25+P26)&gt;2,2-P26,P25)</f>
        <v>1.8443121253408847</v>
      </c>
    </row>
    <row r="32" spans="2:27">
      <c r="B32" s="38" t="s">
        <v>39</v>
      </c>
      <c r="C32" s="8">
        <f t="shared" ref="C32:N32" si="8">C26</f>
        <v>0.432</v>
      </c>
      <c r="D32" s="8">
        <f t="shared" si="8"/>
        <v>0.41579569782670334</v>
      </c>
      <c r="E32" s="8">
        <f t="shared" si="8"/>
        <v>0.50079764680227234</v>
      </c>
      <c r="F32" s="8">
        <f t="shared" si="8"/>
        <v>0.45294308384494203</v>
      </c>
      <c r="G32" s="8">
        <f t="shared" si="8"/>
        <v>0.50413209920635704</v>
      </c>
      <c r="H32" s="9">
        <f t="shared" si="8"/>
        <v>0.48287322350448153</v>
      </c>
      <c r="I32" s="8">
        <f t="shared" si="8"/>
        <v>1.6120000000000001</v>
      </c>
      <c r="J32" s="8">
        <f t="shared" si="8"/>
        <v>1.7503216296346191</v>
      </c>
      <c r="K32" s="8">
        <f t="shared" si="8"/>
        <v>0.8137995658812659</v>
      </c>
      <c r="L32" s="9">
        <f t="shared" si="8"/>
        <v>1.4284119315471486</v>
      </c>
      <c r="M32" s="8">
        <f t="shared" si="8"/>
        <v>0.14107291182454387</v>
      </c>
      <c r="N32" s="8">
        <f t="shared" si="8"/>
        <v>0.13813015166755105</v>
      </c>
      <c r="O32" s="8"/>
      <c r="P32" s="9">
        <f>P26</f>
        <v>0.15568787465911535</v>
      </c>
    </row>
    <row r="33" spans="2:24">
      <c r="B33" s="38" t="s">
        <v>44</v>
      </c>
      <c r="C33" s="8">
        <f t="shared" ref="C33:H33" si="9">2-(C31+C32)</f>
        <v>0</v>
      </c>
      <c r="D33" s="8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2.5236755111964104E-2</v>
      </c>
      <c r="H33" s="9">
        <f t="shared" si="9"/>
        <v>0</v>
      </c>
      <c r="I33" s="8">
        <f t="shared" ref="I33:P33" si="10">2-(I31+I32)</f>
        <v>0</v>
      </c>
      <c r="J33" s="8">
        <f t="shared" si="10"/>
        <v>1.6425264665840267E-3</v>
      </c>
      <c r="K33" s="8">
        <f t="shared" si="10"/>
        <v>0</v>
      </c>
      <c r="L33" s="9">
        <f t="shared" si="10"/>
        <v>0.10271986831223479</v>
      </c>
      <c r="M33" s="8">
        <f t="shared" si="10"/>
        <v>0</v>
      </c>
      <c r="N33" s="8">
        <f t="shared" si="10"/>
        <v>0</v>
      </c>
      <c r="O33" s="8"/>
      <c r="P33" s="9">
        <f t="shared" si="10"/>
        <v>0</v>
      </c>
    </row>
    <row r="34" spans="2:24">
      <c r="B34" s="38" t="s">
        <v>41</v>
      </c>
      <c r="C34" s="13">
        <f t="shared" ref="C34:H34" si="11">SUM(C31:C33)</f>
        <v>2</v>
      </c>
      <c r="D34" s="13">
        <f t="shared" si="11"/>
        <v>2</v>
      </c>
      <c r="E34" s="13">
        <f t="shared" si="11"/>
        <v>2</v>
      </c>
      <c r="F34" s="13">
        <f t="shared" si="11"/>
        <v>2</v>
      </c>
      <c r="G34" s="13">
        <f t="shared" si="11"/>
        <v>2</v>
      </c>
      <c r="H34" s="14">
        <f t="shared" si="11"/>
        <v>2</v>
      </c>
      <c r="I34" s="13">
        <f t="shared" ref="I34:P34" si="12">SUM(I31:I33)</f>
        <v>2</v>
      </c>
      <c r="J34" s="13">
        <f t="shared" si="12"/>
        <v>2</v>
      </c>
      <c r="K34" s="13">
        <f t="shared" si="12"/>
        <v>2</v>
      </c>
      <c r="L34" s="14">
        <f t="shared" si="12"/>
        <v>2</v>
      </c>
      <c r="M34" s="13">
        <f t="shared" si="12"/>
        <v>2</v>
      </c>
      <c r="N34" s="13">
        <f t="shared" si="12"/>
        <v>2</v>
      </c>
      <c r="O34" s="13"/>
      <c r="P34" s="14">
        <f t="shared" si="12"/>
        <v>2</v>
      </c>
    </row>
    <row r="35" spans="2:24">
      <c r="B35" s="38"/>
      <c r="H35" s="7"/>
      <c r="L35" s="7"/>
      <c r="P35" s="7"/>
    </row>
    <row r="36" spans="2:24">
      <c r="B36" s="39" t="s">
        <v>45</v>
      </c>
      <c r="C36" s="29">
        <f t="shared" ref="C36:N36" si="13">C31/C25*C14</f>
        <v>2.8947103077674643</v>
      </c>
      <c r="D36" s="29">
        <f t="shared" si="13"/>
        <v>2.9300480457759357</v>
      </c>
      <c r="E36" s="29">
        <f t="shared" si="13"/>
        <v>2.7578173292037387</v>
      </c>
      <c r="F36" s="29">
        <f t="shared" si="13"/>
        <v>2.8609698486623723</v>
      </c>
      <c r="G36" s="29">
        <f t="shared" si="13"/>
        <v>2.7029999999999998</v>
      </c>
      <c r="H36" s="30">
        <f t="shared" si="13"/>
        <v>2.7765215561979995</v>
      </c>
      <c r="I36" s="29">
        <f t="shared" si="13"/>
        <v>0.7274999999999997</v>
      </c>
      <c r="J36" s="29">
        <f t="shared" si="13"/>
        <v>0.45900000000000002</v>
      </c>
      <c r="K36" s="29">
        <f t="shared" si="13"/>
        <v>2.2598556662231588</v>
      </c>
      <c r="L36" s="30">
        <f t="shared" si="13"/>
        <v>0.88500000000000001</v>
      </c>
      <c r="M36" s="29">
        <f t="shared" si="13"/>
        <v>3.5591058609938897</v>
      </c>
      <c r="N36" s="29">
        <f t="shared" si="13"/>
        <v>3.5756719942398614</v>
      </c>
      <c r="O36" s="29"/>
      <c r="P36" s="30">
        <f>P31/P25*P14</f>
        <v>3.5170702261313087</v>
      </c>
    </row>
    <row r="37" spans="2:24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</row>
    <row r="38" spans="2:24" ht="18">
      <c r="B38" s="15" t="s">
        <v>46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4"/>
    </row>
    <row r="39" spans="2:24" ht="18">
      <c r="B39" t="s">
        <v>47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</row>
    <row r="40" spans="2:24">
      <c r="B40" s="33"/>
      <c r="C40" s="23" t="s">
        <v>52</v>
      </c>
      <c r="D40" s="24"/>
      <c r="E40" s="24"/>
      <c r="F40" s="24"/>
      <c r="G40" s="24"/>
      <c r="H40" s="25"/>
      <c r="I40" s="23" t="s">
        <v>49</v>
      </c>
      <c r="J40" s="24"/>
      <c r="K40" s="24"/>
      <c r="L40" s="25"/>
      <c r="M40" s="23" t="s">
        <v>50</v>
      </c>
      <c r="N40" s="24"/>
      <c r="O40" s="24"/>
      <c r="P40" s="25"/>
    </row>
    <row r="41" spans="2:24">
      <c r="B41" s="34" t="s">
        <v>55</v>
      </c>
      <c r="H41" s="7"/>
      <c r="I41" t="s">
        <v>53</v>
      </c>
      <c r="K41" t="s">
        <v>54</v>
      </c>
      <c r="L41" s="7"/>
      <c r="P41" s="7"/>
    </row>
    <row r="42" spans="2:24" s="1" customFormat="1">
      <c r="B42" s="34" t="s">
        <v>56</v>
      </c>
      <c r="C42" s="19">
        <f>AVERAGE(C36:H36)</f>
        <v>2.8205111812679182</v>
      </c>
      <c r="D42" s="19">
        <f>STDEVA(C36:H36)</f>
        <v>8.8108141224630662E-2</v>
      </c>
      <c r="E42" s="31"/>
      <c r="F42" s="31"/>
      <c r="H42" s="21"/>
      <c r="I42" s="19">
        <f>K36</f>
        <v>2.2598556662231588</v>
      </c>
      <c r="J42" s="19"/>
      <c r="K42" s="19">
        <f>AVERAGE(I36,J36,L36)</f>
        <v>0.69049999999999978</v>
      </c>
      <c r="L42" s="22">
        <f>STDEVA(I36,J36,L36)</f>
        <v>0.21539672699463236</v>
      </c>
      <c r="M42" s="19">
        <f>AVERAGE(M36:P36)</f>
        <v>3.5506160271216864</v>
      </c>
      <c r="N42" s="19">
        <f>STDEVA(M36:P36)</f>
        <v>3.02092662232195E-2</v>
      </c>
      <c r="P42" s="21"/>
    </row>
    <row r="43" spans="2:24" s="1" customFormat="1">
      <c r="B43" s="35" t="s">
        <v>57</v>
      </c>
      <c r="C43" s="28">
        <f>AVERAGE(C15:H15)</f>
        <v>1.5973333333333333</v>
      </c>
      <c r="D43" s="28">
        <f>STDEVA(C15:H15)</f>
        <v>0.12171715847269303</v>
      </c>
      <c r="E43" s="28"/>
      <c r="F43" s="28"/>
      <c r="G43" s="28"/>
      <c r="H43" s="32"/>
      <c r="I43" s="28">
        <f>K15</f>
        <v>2.8929999999999998</v>
      </c>
      <c r="J43" s="28"/>
      <c r="K43" s="28">
        <f>AVERAGE(I15:J15,L15)</f>
        <v>5.573999999999999</v>
      </c>
      <c r="L43" s="32">
        <f>STDEVA(I15:J15,L15)</f>
        <v>0.51043021070465644</v>
      </c>
      <c r="M43" s="28">
        <f>AVERAGE(M15:N15,P15)</f>
        <v>0.51766666666666661</v>
      </c>
      <c r="N43" s="28">
        <f>STDEVA(M26:P26)</f>
        <v>9.4032849991017818E-3</v>
      </c>
      <c r="O43" s="28"/>
      <c r="P43" s="32"/>
    </row>
    <row r="44" spans="2:24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</row>
    <row r="46" spans="2:24">
      <c r="C46" s="17"/>
      <c r="I46" s="17"/>
      <c r="K46" s="17"/>
      <c r="L46" s="17"/>
      <c r="N46" s="17"/>
      <c r="S46" s="17"/>
      <c r="T46" s="17"/>
      <c r="U46" s="17"/>
      <c r="V46" s="17"/>
      <c r="W46" s="17"/>
      <c r="X46" s="17"/>
    </row>
    <row r="47" spans="2:24">
      <c r="I47" s="3"/>
    </row>
    <row r="48" spans="2:24">
      <c r="B48" s="40" t="s">
        <v>59</v>
      </c>
      <c r="C48" s="23" t="s">
        <v>0</v>
      </c>
      <c r="D48" s="23" t="s">
        <v>1</v>
      </c>
      <c r="E48" s="23" t="s">
        <v>2</v>
      </c>
      <c r="F48" s="36" t="s">
        <v>3</v>
      </c>
      <c r="G48" s="37" t="s">
        <v>12</v>
      </c>
      <c r="H48" s="23" t="s">
        <v>13</v>
      </c>
      <c r="I48" s="23" t="s">
        <v>14</v>
      </c>
      <c r="J48" s="36" t="s">
        <v>15</v>
      </c>
      <c r="K48" s="17"/>
      <c r="L48" s="17"/>
      <c r="N48" s="17"/>
      <c r="P48" s="17"/>
      <c r="Q48" s="17"/>
      <c r="S48" s="17"/>
      <c r="T48" s="17"/>
      <c r="U48" s="17"/>
      <c r="V48" s="17"/>
      <c r="W48" s="17"/>
      <c r="X48" s="17"/>
    </row>
    <row r="49" spans="2:24">
      <c r="B49" s="38" t="s">
        <v>22</v>
      </c>
      <c r="C49" s="3">
        <v>53.704000000000001</v>
      </c>
      <c r="D49" s="3">
        <v>53.753999999999998</v>
      </c>
      <c r="E49" s="3">
        <v>54.38</v>
      </c>
      <c r="F49" s="4">
        <v>54.029000000000003</v>
      </c>
      <c r="G49" s="5">
        <v>47.814999999999998</v>
      </c>
      <c r="H49" s="3">
        <v>47.631999999999998</v>
      </c>
      <c r="I49" s="3">
        <v>47.573</v>
      </c>
      <c r="J49" s="4">
        <v>55.335999999999999</v>
      </c>
      <c r="K49" s="17"/>
      <c r="L49" s="17"/>
      <c r="N49" s="17"/>
      <c r="P49" s="17"/>
      <c r="Q49" s="17"/>
      <c r="S49" s="17"/>
      <c r="T49" s="17"/>
      <c r="U49" s="17"/>
      <c r="V49" s="17"/>
      <c r="W49" s="17"/>
      <c r="X49" s="17"/>
    </row>
    <row r="50" spans="2:24">
      <c r="B50" s="38" t="s">
        <v>23</v>
      </c>
      <c r="C50" s="3">
        <v>0</v>
      </c>
      <c r="D50" s="3">
        <v>0</v>
      </c>
      <c r="E50" s="3">
        <v>0</v>
      </c>
      <c r="F50" s="4">
        <v>0</v>
      </c>
      <c r="G50" s="5">
        <v>0</v>
      </c>
      <c r="H50" s="3">
        <v>1.2999999999999999E-2</v>
      </c>
      <c r="I50" s="3">
        <v>0</v>
      </c>
      <c r="J50" s="4">
        <v>0</v>
      </c>
      <c r="K50" s="17"/>
      <c r="L50" s="17"/>
      <c r="N50" s="17"/>
      <c r="P50" s="17"/>
      <c r="Q50" s="17"/>
      <c r="S50" s="17"/>
      <c r="T50" s="17"/>
      <c r="U50" s="17"/>
      <c r="V50" s="17"/>
      <c r="W50" s="17"/>
      <c r="X50" s="17"/>
    </row>
    <row r="51" spans="2:24">
      <c r="B51" s="38" t="s">
        <v>24</v>
      </c>
      <c r="C51" s="3">
        <v>0.38800000000000001</v>
      </c>
      <c r="D51" s="3">
        <v>0.41699999999999998</v>
      </c>
      <c r="E51" s="3">
        <v>0.376</v>
      </c>
      <c r="F51" s="4">
        <v>0.34100000000000003</v>
      </c>
      <c r="G51" s="5">
        <v>2.464</v>
      </c>
      <c r="H51" s="3">
        <v>2.641</v>
      </c>
      <c r="I51" s="3">
        <v>2.79</v>
      </c>
      <c r="J51" s="4">
        <v>0.13100000000000001</v>
      </c>
      <c r="K51" s="17"/>
      <c r="L51" s="17"/>
      <c r="N51" s="17"/>
      <c r="P51" s="17"/>
      <c r="Q51" s="17"/>
      <c r="S51" s="17"/>
      <c r="T51" s="17"/>
      <c r="U51" s="17"/>
      <c r="V51" s="17"/>
      <c r="W51" s="17"/>
      <c r="X51" s="17"/>
    </row>
    <row r="52" spans="2:24">
      <c r="B52" s="38" t="s">
        <v>25</v>
      </c>
      <c r="C52">
        <v>5.5E-2</v>
      </c>
      <c r="D52">
        <v>0.09</v>
      </c>
      <c r="E52">
        <v>4.2000000000000003E-2</v>
      </c>
      <c r="F52" s="7">
        <v>3.2000000000000001E-2</v>
      </c>
      <c r="G52" s="6">
        <v>3.7349999999999999</v>
      </c>
      <c r="H52">
        <v>3.5819999999999999</v>
      </c>
      <c r="I52">
        <v>3.7120000000000002</v>
      </c>
      <c r="J52" s="7">
        <v>1.9E-2</v>
      </c>
      <c r="K52" s="8"/>
      <c r="L52" s="8"/>
      <c r="N52" s="8"/>
      <c r="P52" s="8"/>
      <c r="Q52" s="8"/>
      <c r="S52" s="8"/>
      <c r="T52" s="8"/>
      <c r="U52" s="8"/>
      <c r="V52" s="8"/>
      <c r="W52" s="8"/>
      <c r="X52" s="8"/>
    </row>
    <row r="53" spans="2:24">
      <c r="B53" s="38" t="s">
        <v>26</v>
      </c>
      <c r="C53" s="3">
        <v>41.05</v>
      </c>
      <c r="D53" s="3">
        <v>41.883000000000003</v>
      </c>
      <c r="E53" s="3">
        <v>42.773000000000003</v>
      </c>
      <c r="F53" s="4">
        <v>42.002000000000002</v>
      </c>
      <c r="G53" s="5">
        <v>47.802999999999997</v>
      </c>
      <c r="H53" s="3">
        <v>47.738999999999997</v>
      </c>
      <c r="I53" s="3">
        <v>47.228000000000002</v>
      </c>
      <c r="J53" s="4">
        <v>42.789000000000001</v>
      </c>
      <c r="K53" s="18"/>
      <c r="L53" s="18"/>
      <c r="M53" s="1"/>
      <c r="N53" s="18"/>
      <c r="O53" s="1"/>
      <c r="P53" s="18"/>
      <c r="Q53" s="18"/>
      <c r="R53" s="1"/>
      <c r="S53" s="18"/>
      <c r="T53" s="18"/>
      <c r="U53" s="18"/>
      <c r="V53" s="18"/>
      <c r="W53" s="18"/>
      <c r="X53" s="18"/>
    </row>
    <row r="54" spans="2:24">
      <c r="B54" s="38" t="s">
        <v>27</v>
      </c>
      <c r="C54" s="3">
        <v>9.0999999999999998E-2</v>
      </c>
      <c r="D54" s="3">
        <v>7.8E-2</v>
      </c>
      <c r="E54" s="3">
        <v>6.2E-2</v>
      </c>
      <c r="F54" s="4">
        <v>5.1999999999999998E-2</v>
      </c>
      <c r="G54" s="5">
        <v>0.01</v>
      </c>
      <c r="H54" s="3">
        <v>3.2000000000000001E-2</v>
      </c>
      <c r="I54" s="3">
        <v>4.7E-2</v>
      </c>
      <c r="J54" s="4">
        <v>7.3999999999999996E-2</v>
      </c>
      <c r="K54" s="8"/>
      <c r="L54" s="8"/>
      <c r="N54" s="8"/>
      <c r="P54" s="8"/>
      <c r="Q54" s="8"/>
      <c r="S54" s="8"/>
      <c r="T54" s="8"/>
      <c r="U54" s="8"/>
      <c r="V54" s="8"/>
      <c r="W54" s="8"/>
      <c r="X54" s="8"/>
    </row>
    <row r="55" spans="2:24">
      <c r="B55" s="38" t="s">
        <v>28</v>
      </c>
      <c r="C55" s="3">
        <v>0.40100000000000002</v>
      </c>
      <c r="D55" s="3">
        <v>0.41399999999999998</v>
      </c>
      <c r="E55" s="3">
        <v>0.34100000000000003</v>
      </c>
      <c r="F55" s="4">
        <v>0.36899999999999999</v>
      </c>
      <c r="G55" s="5">
        <v>0</v>
      </c>
      <c r="H55" s="3">
        <v>0</v>
      </c>
      <c r="I55" s="3">
        <v>0</v>
      </c>
      <c r="J55" s="4">
        <v>3.2130000000000001</v>
      </c>
      <c r="K55" s="8"/>
      <c r="L55" s="8"/>
      <c r="N55" s="8"/>
      <c r="P55" s="8"/>
      <c r="Q55" s="8"/>
      <c r="S55" s="8"/>
      <c r="T55" s="8"/>
      <c r="U55" s="8"/>
      <c r="V55" s="8"/>
      <c r="W55" s="8"/>
      <c r="X55" s="8"/>
    </row>
    <row r="56" spans="2:24">
      <c r="B56" s="38" t="s">
        <v>29</v>
      </c>
      <c r="C56" s="3">
        <v>6.18</v>
      </c>
      <c r="D56" s="3">
        <v>6.0919999999999996</v>
      </c>
      <c r="E56" s="3">
        <v>6.181</v>
      </c>
      <c r="F56" s="4">
        <v>6.2119999999999997</v>
      </c>
      <c r="G56" s="5">
        <v>4.0000000000000001E-3</v>
      </c>
      <c r="H56" s="3">
        <v>6.0000000000000001E-3</v>
      </c>
      <c r="I56" s="3">
        <v>1E-3</v>
      </c>
      <c r="J56" s="4">
        <v>2.4380000000000002</v>
      </c>
      <c r="K56" s="17"/>
      <c r="L56" s="17"/>
      <c r="N56" s="17"/>
      <c r="P56" s="17"/>
      <c r="Q56" s="17"/>
      <c r="S56" s="17"/>
      <c r="T56" s="17"/>
      <c r="U56" s="17"/>
      <c r="V56" s="17"/>
      <c r="W56" s="17"/>
      <c r="X56" s="17"/>
    </row>
    <row r="57" spans="2:24">
      <c r="B57" s="38" t="s">
        <v>30</v>
      </c>
      <c r="C57" s="3">
        <f t="shared" ref="C57:F57" si="14">SUM(C49:C56)</f>
        <v>101.869</v>
      </c>
      <c r="D57" s="3">
        <f t="shared" si="14"/>
        <v>102.72800000000001</v>
      </c>
      <c r="E57" s="3">
        <f t="shared" si="14"/>
        <v>104.15499999999999</v>
      </c>
      <c r="F57" s="4">
        <f t="shared" si="14"/>
        <v>103.03700000000001</v>
      </c>
      <c r="G57" s="5">
        <f>SUM(G49:G56)</f>
        <v>101.831</v>
      </c>
      <c r="H57" s="3">
        <f>SUM(H49:H56)</f>
        <v>101.645</v>
      </c>
      <c r="I57" s="3">
        <f>SUM(I49:I56)</f>
        <v>101.351</v>
      </c>
      <c r="J57" s="4">
        <f>SUM(J49:J56)</f>
        <v>104</v>
      </c>
    </row>
    <row r="58" spans="2:24">
      <c r="B58" s="38"/>
      <c r="C58" t="s">
        <v>31</v>
      </c>
      <c r="F58" s="7"/>
      <c r="G58" s="6"/>
      <c r="J58" s="7"/>
      <c r="K58" s="3"/>
      <c r="L58" s="3"/>
      <c r="N58" s="3"/>
      <c r="P58" s="3"/>
      <c r="Q58" s="3"/>
      <c r="S58" s="3"/>
      <c r="T58" s="3"/>
      <c r="U58" s="3"/>
      <c r="V58" s="3"/>
      <c r="W58" s="3"/>
      <c r="X58" s="3"/>
    </row>
    <row r="59" spans="2:24" s="1" customFormat="1">
      <c r="B59" s="38" t="s">
        <v>32</v>
      </c>
      <c r="C59" s="8">
        <v>9.9221378786242269</v>
      </c>
      <c r="D59" s="8">
        <v>9.8083343766350168</v>
      </c>
      <c r="E59" s="8">
        <v>9.7575407116484048</v>
      </c>
      <c r="F59" s="9">
        <v>9.8303321556884722</v>
      </c>
      <c r="G59" s="10">
        <v>8.2729848828062647</v>
      </c>
      <c r="H59" s="8">
        <v>8.2470966224862412</v>
      </c>
      <c r="I59" s="8">
        <v>8.2889999999999997</v>
      </c>
      <c r="J59" s="9">
        <v>9.8732148351718116</v>
      </c>
      <c r="K59" s="19"/>
      <c r="L59" s="19"/>
      <c r="N59" s="19"/>
      <c r="P59" s="19"/>
      <c r="Q59" s="19"/>
      <c r="S59" s="19"/>
      <c r="T59" s="19"/>
      <c r="U59" s="19"/>
      <c r="V59" s="19"/>
      <c r="W59" s="19"/>
      <c r="X59" s="19"/>
    </row>
    <row r="60" spans="2:24">
      <c r="B60" s="38" t="s">
        <v>33</v>
      </c>
      <c r="C60" s="8">
        <v>0</v>
      </c>
      <c r="D60" s="8">
        <v>0</v>
      </c>
      <c r="E60" s="8">
        <v>0</v>
      </c>
      <c r="F60" s="9">
        <v>0</v>
      </c>
      <c r="G60" s="10">
        <v>0</v>
      </c>
      <c r="H60" s="8">
        <v>1.2181225775936355E-3</v>
      </c>
      <c r="I60" s="8">
        <v>0</v>
      </c>
      <c r="J60" s="9">
        <v>0</v>
      </c>
      <c r="K60" s="3"/>
      <c r="L60" s="3"/>
      <c r="N60" s="3"/>
      <c r="P60" s="3"/>
      <c r="Q60" s="3"/>
      <c r="S60" s="3"/>
      <c r="T60" s="3"/>
      <c r="U60" s="3"/>
      <c r="V60" s="3"/>
      <c r="W60" s="3"/>
      <c r="X60" s="3"/>
    </row>
    <row r="61" spans="2:24">
      <c r="B61" s="38" t="s">
        <v>34</v>
      </c>
      <c r="C61" s="8">
        <v>0.12972227789721269</v>
      </c>
      <c r="D61" s="8">
        <v>0.1376907444528476</v>
      </c>
      <c r="E61" s="8">
        <v>0.12208807066159409</v>
      </c>
      <c r="F61" s="9">
        <v>0.11227417150549382</v>
      </c>
      <c r="G61" s="10">
        <v>0.77147701452820916</v>
      </c>
      <c r="H61" s="8">
        <v>0.82747500408719743</v>
      </c>
      <c r="I61" s="8">
        <v>0.88</v>
      </c>
      <c r="J61" s="9">
        <v>4.2296685606816244E-2</v>
      </c>
    </row>
    <row r="62" spans="2:24" s="1" customFormat="1" ht="15.75">
      <c r="B62" s="38" t="s">
        <v>35</v>
      </c>
      <c r="C62" s="8">
        <v>10.0518601565214</v>
      </c>
      <c r="D62" s="8">
        <v>9.9460251210878639</v>
      </c>
      <c r="E62" s="8">
        <v>9.8796287823099984</v>
      </c>
      <c r="F62" s="9">
        <v>9.9426063271939658</v>
      </c>
      <c r="G62" s="10">
        <v>9.0444618973344735</v>
      </c>
      <c r="H62" s="8">
        <v>9.0757897491510331</v>
      </c>
      <c r="I62" s="8">
        <v>9.1690000000000005</v>
      </c>
      <c r="J62" s="9">
        <v>9.9155115207786277</v>
      </c>
      <c r="L62" s="20"/>
      <c r="N62" s="20"/>
      <c r="P62" s="20"/>
      <c r="Q62" s="20"/>
    </row>
    <row r="63" spans="2:24">
      <c r="B63" s="38" t="s">
        <v>36</v>
      </c>
      <c r="C63" s="8">
        <v>5.9926469409992142</v>
      </c>
      <c r="D63" s="8">
        <v>6.0385013072798506</v>
      </c>
      <c r="E63" s="8">
        <v>6.0642596406412794</v>
      </c>
      <c r="F63" s="9">
        <v>6.0383480258398716</v>
      </c>
      <c r="G63" s="10">
        <v>6.5352187668118393</v>
      </c>
      <c r="H63" s="8">
        <v>6.5310421976297137</v>
      </c>
      <c r="I63" s="8">
        <v>6.5019999999999998</v>
      </c>
      <c r="J63" s="9">
        <v>6.0323963456493574</v>
      </c>
      <c r="K63" s="17"/>
      <c r="L63" s="17"/>
      <c r="N63" s="17"/>
      <c r="P63" s="17"/>
      <c r="Q63" s="17"/>
      <c r="S63" s="17"/>
      <c r="T63" s="17"/>
      <c r="U63" s="17"/>
      <c r="V63" s="17"/>
      <c r="W63" s="17"/>
      <c r="X63" s="17"/>
    </row>
    <row r="64" spans="2:24">
      <c r="B64" s="38" t="s">
        <v>37</v>
      </c>
      <c r="C64" s="8">
        <v>1.5691814964566096E-2</v>
      </c>
      <c r="D64" s="8">
        <v>1.3283491469462899E-2</v>
      </c>
      <c r="E64" s="8">
        <v>1.038307570879796E-2</v>
      </c>
      <c r="F64" s="9">
        <v>8.8303469795568603E-3</v>
      </c>
      <c r="G64" s="10">
        <v>1.6148464500127782E-3</v>
      </c>
      <c r="H64" s="8">
        <v>5.1711294091450399E-3</v>
      </c>
      <c r="I64" s="8">
        <v>8.0000000000000002E-3</v>
      </c>
      <c r="J64" s="9">
        <v>1.2322978950693913E-2</v>
      </c>
      <c r="K64" s="17"/>
      <c r="L64" s="17"/>
      <c r="N64" s="17"/>
      <c r="P64" s="17"/>
      <c r="Q64" s="17"/>
      <c r="S64" s="17"/>
      <c r="T64" s="17"/>
      <c r="U64" s="17"/>
      <c r="V64" s="17"/>
      <c r="W64" s="17"/>
      <c r="X64" s="17"/>
    </row>
    <row r="65" spans="2:10">
      <c r="B65" s="38" t="s">
        <v>35</v>
      </c>
      <c r="C65" s="8">
        <v>6.0083387559637806</v>
      </c>
      <c r="D65" s="8">
        <v>6.0517847987493134</v>
      </c>
      <c r="E65" s="8">
        <v>6.0746427163500778</v>
      </c>
      <c r="F65" s="9">
        <v>6.0471783728194284</v>
      </c>
      <c r="G65" s="10">
        <v>6.5368336132618525</v>
      </c>
      <c r="H65" s="8">
        <v>6.5362133270388592</v>
      </c>
      <c r="I65" s="8">
        <v>6.51</v>
      </c>
      <c r="J65" s="9">
        <v>6.0447193246000515</v>
      </c>
    </row>
    <row r="66" spans="2:10">
      <c r="B66" s="38" t="s">
        <v>38</v>
      </c>
      <c r="C66" s="8">
        <v>0.2186854479331693</v>
      </c>
      <c r="D66" s="8">
        <v>0.22297784074121976</v>
      </c>
      <c r="E66" s="8">
        <v>0.18060610895696352</v>
      </c>
      <c r="F66" s="9">
        <v>0.19817301534203172</v>
      </c>
      <c r="G66" s="10"/>
      <c r="H66" s="8"/>
      <c r="I66" s="8"/>
      <c r="J66" s="9">
        <v>1.6921483639944777</v>
      </c>
    </row>
    <row r="67" spans="2:10">
      <c r="B67" s="38" t="s">
        <v>39</v>
      </c>
      <c r="C67" s="8">
        <v>1.8061575500020248</v>
      </c>
      <c r="D67" s="8">
        <v>1.7583806782433662</v>
      </c>
      <c r="E67" s="8">
        <v>1.7543992966077464</v>
      </c>
      <c r="F67" s="9">
        <v>1.7878918399705457</v>
      </c>
      <c r="G67" s="12"/>
      <c r="H67" s="11"/>
      <c r="I67" s="11"/>
      <c r="J67" s="9">
        <v>0.68810237677356545</v>
      </c>
    </row>
    <row r="68" spans="2:10">
      <c r="B68" s="38" t="s">
        <v>40</v>
      </c>
      <c r="C68" s="13">
        <f>IF((2-C66-C67)&gt;0,2-C66-C67,0)</f>
        <v>0</v>
      </c>
      <c r="D68" s="13">
        <f>IF((2-D66-D67)&gt;0,2-D66-D67,0)</f>
        <v>1.8641481015414074E-2</v>
      </c>
      <c r="E68" s="13">
        <f t="shared" ref="E68" si="15">IF((2-E66-E67)&gt;0,2-E66-E67,0)</f>
        <v>6.4994594435290098E-2</v>
      </c>
      <c r="F68" s="14">
        <f t="shared" ref="F68" si="16">IF((2-F66-F67)&gt;0,2-F66-F67,0)</f>
        <v>1.3935144687422518E-2</v>
      </c>
      <c r="G68" s="13"/>
      <c r="H68" s="13"/>
      <c r="I68" s="13"/>
      <c r="J68" s="14">
        <f>IF((2-J66-J67)&gt;0,2-J66-J67,0)</f>
        <v>0</v>
      </c>
    </row>
    <row r="69" spans="2:10">
      <c r="B69" s="38" t="s">
        <v>41</v>
      </c>
      <c r="C69" s="13">
        <f>SUM(C66:C68)</f>
        <v>2.0248429979351941</v>
      </c>
      <c r="D69" s="13">
        <f t="shared" ref="D69" si="17">SUM(D66:D68)</f>
        <v>2</v>
      </c>
      <c r="E69" s="13">
        <f t="shared" ref="E69" si="18">SUM(E66:E68)</f>
        <v>2</v>
      </c>
      <c r="F69" s="14">
        <f t="shared" ref="F69" si="19">SUM(F66:F68)</f>
        <v>2</v>
      </c>
      <c r="G69" s="13"/>
      <c r="H69" s="13"/>
      <c r="I69" s="13"/>
      <c r="J69" s="14">
        <f>SUM(J66:J68)</f>
        <v>2.3802507407680431</v>
      </c>
    </row>
    <row r="70" spans="2:10">
      <c r="B70" s="38"/>
      <c r="C70" s="13"/>
      <c r="D70" s="13"/>
      <c r="E70" s="13"/>
      <c r="F70" s="14"/>
      <c r="G70" s="13"/>
      <c r="H70" s="13"/>
      <c r="I70" s="13"/>
      <c r="J70" s="14"/>
    </row>
    <row r="71" spans="2:10">
      <c r="B71" s="38" t="s">
        <v>42</v>
      </c>
      <c r="C71" s="13"/>
      <c r="D71" s="13"/>
      <c r="E71" s="13"/>
      <c r="F71" s="14"/>
      <c r="G71" s="13"/>
      <c r="H71" s="13"/>
      <c r="I71" s="13"/>
      <c r="J71" s="14"/>
    </row>
    <row r="72" spans="2:10">
      <c r="B72" s="38" t="s">
        <v>43</v>
      </c>
      <c r="C72" s="13">
        <f>IF(SUM(C66+C67)&gt;2,2-C67,C66)</f>
        <v>0.19384244999797517</v>
      </c>
      <c r="D72" s="13">
        <f>IF(SUM(D66+D67)&gt;2,2-D67,D66)</f>
        <v>0.22297784074121976</v>
      </c>
      <c r="E72" s="13">
        <f>IF(SUM(E66+E67)&gt;2,2-E67,E66)</f>
        <v>0.18060610895696352</v>
      </c>
      <c r="F72" s="14">
        <f>IF(SUM(F66+F67)&gt;2,2-F67,F66)</f>
        <v>0.19817301534203172</v>
      </c>
      <c r="G72" s="13"/>
      <c r="H72" s="13"/>
      <c r="I72" s="13"/>
      <c r="J72" s="14">
        <f>IF(SUM(J66+J67)&gt;2,2-J67,J66)</f>
        <v>1.3118976232264346</v>
      </c>
    </row>
    <row r="73" spans="2:10">
      <c r="B73" s="38" t="s">
        <v>39</v>
      </c>
      <c r="C73" s="8">
        <f>C67</f>
        <v>1.8061575500020248</v>
      </c>
      <c r="D73" s="8">
        <f>D67</f>
        <v>1.7583806782433662</v>
      </c>
      <c r="E73" s="8">
        <f>E67</f>
        <v>1.7543992966077464</v>
      </c>
      <c r="F73" s="9">
        <f>F67</f>
        <v>1.7878918399705457</v>
      </c>
      <c r="G73" s="8"/>
      <c r="H73" s="8"/>
      <c r="I73" s="8"/>
      <c r="J73" s="9">
        <f>J67</f>
        <v>0.68810237677356545</v>
      </c>
    </row>
    <row r="74" spans="2:10">
      <c r="B74" s="38" t="s">
        <v>44</v>
      </c>
      <c r="C74" s="8">
        <f>2-(C72+C73)</f>
        <v>0</v>
      </c>
      <c r="D74" s="8">
        <f t="shared" ref="D74" si="20">2-(D72+D73)</f>
        <v>1.8641481015414074E-2</v>
      </c>
      <c r="E74" s="8">
        <f t="shared" ref="E74" si="21">2-(E72+E73)</f>
        <v>6.4994594435290098E-2</v>
      </c>
      <c r="F74" s="9">
        <f t="shared" ref="F74" si="22">2-(F72+F73)</f>
        <v>1.3935144687422518E-2</v>
      </c>
      <c r="G74" s="8"/>
      <c r="H74" s="8"/>
      <c r="I74" s="8"/>
      <c r="J74" s="9">
        <f>2-(J72+J73)</f>
        <v>0</v>
      </c>
    </row>
    <row r="75" spans="2:10">
      <c r="B75" s="38" t="s">
        <v>41</v>
      </c>
      <c r="C75" s="13">
        <f>SUM(C72:C74)</f>
        <v>2</v>
      </c>
      <c r="D75" s="13">
        <f t="shared" ref="D75" si="23">SUM(D72:D74)</f>
        <v>2</v>
      </c>
      <c r="E75" s="13">
        <f t="shared" ref="E75" si="24">SUM(E72:E74)</f>
        <v>2</v>
      </c>
      <c r="F75" s="14">
        <f t="shared" ref="F75" si="25">SUM(F72:F74)</f>
        <v>2</v>
      </c>
      <c r="G75" s="13"/>
      <c r="H75" s="13"/>
      <c r="I75" s="13"/>
      <c r="J75" s="14">
        <f>SUM(J72:J74)</f>
        <v>2</v>
      </c>
    </row>
    <row r="76" spans="2:10">
      <c r="B76" s="38"/>
      <c r="F76" s="7"/>
      <c r="J76" s="7"/>
    </row>
    <row r="77" spans="2:10">
      <c r="B77" s="39" t="s">
        <v>45</v>
      </c>
      <c r="C77" s="29">
        <f>C72/C66*C55</f>
        <v>0.35544579295894779</v>
      </c>
      <c r="D77" s="29">
        <f>D72/D66*D55</f>
        <v>0.41399999999999998</v>
      </c>
      <c r="E77" s="29">
        <f>E72/E66*E55</f>
        <v>0.34100000000000003</v>
      </c>
      <c r="F77" s="30">
        <f>F72/F66*F55</f>
        <v>0.36899999999999999</v>
      </c>
      <c r="G77" s="29"/>
      <c r="H77" s="29"/>
      <c r="I77" s="29"/>
      <c r="J77" s="30">
        <f>J72/J66*J55</f>
        <v>2.4909914243431497</v>
      </c>
    </row>
    <row r="78" spans="2:10">
      <c r="C78" s="3"/>
      <c r="D78" s="3"/>
      <c r="E78" s="3"/>
      <c r="F78" s="3"/>
      <c r="G78" s="3"/>
      <c r="H78" s="3"/>
      <c r="I78" s="3"/>
      <c r="J78" s="4"/>
    </row>
    <row r="79" spans="2:10" ht="18">
      <c r="B79" s="15" t="s">
        <v>46</v>
      </c>
      <c r="C79" s="3"/>
      <c r="D79" s="3"/>
      <c r="E79" s="3"/>
      <c r="F79" s="3"/>
      <c r="G79" s="3"/>
      <c r="H79" s="3"/>
      <c r="I79" s="3"/>
      <c r="J79" s="4"/>
    </row>
    <row r="80" spans="2:10" ht="18">
      <c r="B80" t="s">
        <v>47</v>
      </c>
      <c r="C80" s="3"/>
      <c r="D80" s="3"/>
      <c r="E80" s="3"/>
      <c r="F80" s="3"/>
      <c r="G80" s="3"/>
      <c r="H80" s="3"/>
      <c r="I80" s="3"/>
      <c r="J80" s="4"/>
    </row>
    <row r="81" spans="1:10">
      <c r="B81" s="33"/>
      <c r="C81" s="23" t="s">
        <v>48</v>
      </c>
      <c r="D81" s="24"/>
      <c r="E81" s="24"/>
      <c r="F81" s="25"/>
      <c r="G81" s="23" t="s">
        <v>51</v>
      </c>
      <c r="H81" s="24"/>
      <c r="I81" s="24"/>
      <c r="J81" s="25"/>
    </row>
    <row r="82" spans="1:10">
      <c r="B82" s="34" t="s">
        <v>55</v>
      </c>
      <c r="F82" s="7"/>
      <c r="J82" s="7"/>
    </row>
    <row r="83" spans="1:10">
      <c r="B83" s="34" t="s">
        <v>56</v>
      </c>
      <c r="C83" s="19">
        <f>AVERAGE(C77:F77)</f>
        <v>0.36986144823973693</v>
      </c>
      <c r="D83" s="19">
        <f>STDEVA(C77:F77)</f>
        <v>3.1568698401173288E-2</v>
      </c>
      <c r="E83" s="26"/>
      <c r="F83" s="16"/>
      <c r="G83" s="19">
        <f>AVERAGE(G77:J77)</f>
        <v>2.4909914243431497</v>
      </c>
      <c r="H83" s="1"/>
      <c r="I83" s="1"/>
      <c r="J83" s="21"/>
    </row>
    <row r="84" spans="1:10">
      <c r="B84" s="35" t="s">
        <v>57</v>
      </c>
      <c r="C84" s="28">
        <f>AVERAGE(C56:F56)</f>
        <v>6.1662499999999998</v>
      </c>
      <c r="D84" s="28">
        <f>STDEVA(C56:F56)</f>
        <v>5.1680912014656577E-2</v>
      </c>
      <c r="E84" s="29"/>
      <c r="F84" s="30"/>
      <c r="G84" s="28">
        <f>J56</f>
        <v>2.4380000000000002</v>
      </c>
      <c r="H84" s="28"/>
      <c r="I84" s="28"/>
      <c r="J84" s="27"/>
    </row>
    <row r="86" spans="1:10">
      <c r="A86" s="41" t="s">
        <v>63</v>
      </c>
    </row>
    <row r="87" spans="1:10">
      <c r="A87" t="s">
        <v>61</v>
      </c>
    </row>
    <row r="88" spans="1:10">
      <c r="A88" t="s">
        <v>62</v>
      </c>
    </row>
  </sheetData>
  <pageMargins left="0.7" right="0.7" top="0.75" bottom="0.75" header="0.3" footer="0.3"/>
  <pageSetup paperSize="9" scale="44" orientation="landscape" r:id="rId1"/>
  <ignoredErrors>
    <ignoredError sqref="C43:D43 N43 C84:D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 composition apatites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Nicola McLoughlin</cp:lastModifiedBy>
  <dcterms:created xsi:type="dcterms:W3CDTF">2023-04-24T08:07:01Z</dcterms:created>
  <dcterms:modified xsi:type="dcterms:W3CDTF">2024-02-16T13:40:21Z</dcterms:modified>
</cp:coreProperties>
</file>