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0"/>
  <workbookPr filterPrivacy="1"/>
  <xr:revisionPtr revIDLastSave="0" documentId="13_ncr:1_{7B8FE563-F206-1442-990B-0F1FF68D58EE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Table S-1" sheetId="5" r:id="rId1"/>
    <sheet name="Table S-2" sheetId="1" r:id="rId2"/>
    <sheet name="Table S-3" sheetId="3" r:id="rId3"/>
    <sheet name="Table S-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0" i="1" l="1"/>
  <c r="AD10" i="1"/>
  <c r="AC11" i="1"/>
  <c r="AD11" i="1"/>
  <c r="AC12" i="1"/>
  <c r="AD12" i="1"/>
  <c r="AC13" i="1"/>
  <c r="AD13" i="1"/>
  <c r="AC14" i="1"/>
  <c r="AD14" i="1"/>
  <c r="AC15" i="1"/>
  <c r="AD15" i="1"/>
  <c r="AC16" i="1"/>
  <c r="AD16" i="1"/>
  <c r="AC17" i="1"/>
  <c r="AD17" i="1"/>
  <c r="AC18" i="1"/>
  <c r="AD18" i="1"/>
  <c r="AC19" i="1"/>
  <c r="AD19" i="1"/>
  <c r="AC20" i="1"/>
  <c r="AD20" i="1"/>
  <c r="AC21" i="1"/>
  <c r="AD21" i="1"/>
  <c r="AC22" i="1"/>
  <c r="AD22" i="1"/>
  <c r="AC24" i="1"/>
  <c r="AD24" i="1"/>
  <c r="AC25" i="1"/>
  <c r="AD25" i="1"/>
  <c r="AC26" i="1"/>
  <c r="AD26" i="1"/>
  <c r="AC27" i="1"/>
  <c r="AD27" i="1"/>
  <c r="AC28" i="1"/>
  <c r="AD28" i="1"/>
  <c r="AC29" i="1"/>
  <c r="AD29" i="1"/>
  <c r="AC30" i="1"/>
  <c r="AD30" i="1"/>
  <c r="AC31" i="1"/>
  <c r="AD31" i="1"/>
  <c r="AC32" i="1"/>
  <c r="AD32" i="1"/>
  <c r="AC33" i="1"/>
  <c r="AD33" i="1"/>
  <c r="AC34" i="1"/>
  <c r="AD34" i="1"/>
  <c r="AC35" i="1"/>
  <c r="AD35" i="1"/>
  <c r="AC36" i="1"/>
  <c r="AD36" i="1"/>
  <c r="AC37" i="1"/>
  <c r="AD37" i="1"/>
  <c r="AC38" i="1"/>
  <c r="AD38" i="1"/>
  <c r="AC40" i="1"/>
  <c r="AD40" i="1"/>
  <c r="AC41" i="1"/>
  <c r="AD41" i="1"/>
  <c r="AC42" i="1"/>
  <c r="AD42" i="1"/>
  <c r="AC43" i="1"/>
  <c r="AD43" i="1"/>
  <c r="AC44" i="1"/>
  <c r="AD44" i="1"/>
  <c r="AC45" i="1"/>
  <c r="AD45" i="1"/>
  <c r="AC46" i="1"/>
  <c r="AD46" i="1"/>
  <c r="AC47" i="1"/>
  <c r="AD47" i="1"/>
  <c r="Q11" i="1"/>
  <c r="Q12" i="1"/>
  <c r="Q13" i="1"/>
  <c r="Q14" i="1"/>
  <c r="Q15" i="1"/>
  <c r="Q16" i="1"/>
  <c r="Q17" i="1"/>
  <c r="Q18" i="1"/>
  <c r="Q19" i="1"/>
  <c r="Q20" i="1"/>
  <c r="Q21" i="1"/>
  <c r="Q22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40" i="1"/>
  <c r="Q41" i="1"/>
  <c r="Q42" i="1"/>
  <c r="Q43" i="1"/>
  <c r="Q44" i="1"/>
  <c r="Q45" i="1"/>
  <c r="Q46" i="1"/>
  <c r="Q47" i="1"/>
  <c r="Q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40" i="1"/>
  <c r="AG41" i="1"/>
  <c r="AG42" i="1"/>
  <c r="AG43" i="1"/>
  <c r="AG44" i="1"/>
  <c r="AG45" i="1"/>
  <c r="AG46" i="1"/>
  <c r="AG47" i="1"/>
  <c r="AG10" i="1"/>
  <c r="AJ11" i="1" l="1"/>
  <c r="AJ12" i="1"/>
  <c r="AJ13" i="1"/>
  <c r="AJ14" i="1"/>
  <c r="AJ15" i="1"/>
  <c r="AJ16" i="1"/>
  <c r="AJ17" i="1"/>
  <c r="AJ18" i="1"/>
  <c r="AJ19" i="1"/>
  <c r="AJ20" i="1"/>
  <c r="AJ21" i="1"/>
  <c r="AJ22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40" i="1"/>
  <c r="AJ41" i="1"/>
  <c r="AJ42" i="1"/>
  <c r="AJ43" i="1"/>
  <c r="AJ44" i="1"/>
  <c r="AJ45" i="1"/>
  <c r="AJ46" i="1"/>
  <c r="AJ47" i="1"/>
  <c r="AJ10" i="1"/>
  <c r="I34" i="4"/>
  <c r="H34" i="4" s="1"/>
  <c r="G34" i="4" s="1"/>
  <c r="F34" i="4" s="1"/>
  <c r="E34" i="4" s="1"/>
  <c r="D34" i="4" s="1"/>
  <c r="C34" i="4" s="1"/>
  <c r="T34" i="4"/>
  <c r="S34" i="4" l="1"/>
  <c r="O11" i="1"/>
  <c r="O12" i="1"/>
  <c r="O13" i="1"/>
  <c r="O14" i="1"/>
  <c r="O15" i="1"/>
  <c r="O16" i="1"/>
  <c r="O17" i="1"/>
  <c r="O18" i="1"/>
  <c r="O19" i="1"/>
  <c r="O20" i="1"/>
  <c r="O21" i="1"/>
  <c r="O22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40" i="1"/>
  <c r="O41" i="1"/>
  <c r="O42" i="1"/>
  <c r="O43" i="1"/>
  <c r="O44" i="1"/>
  <c r="O45" i="1"/>
  <c r="O46" i="1"/>
  <c r="O47" i="1"/>
  <c r="O10" i="1"/>
  <c r="B33" i="3" l="1"/>
  <c r="C33" i="3" s="1"/>
  <c r="B34" i="3"/>
  <c r="C34" i="3" s="1"/>
  <c r="B35" i="3"/>
  <c r="C35" i="3" s="1"/>
  <c r="B13" i="3"/>
  <c r="C13" i="3" s="1"/>
  <c r="I10" i="3"/>
  <c r="A14" i="3"/>
  <c r="B14" i="3" s="1"/>
  <c r="C12" i="3"/>
  <c r="D12" i="3" s="1"/>
  <c r="L10" i="3"/>
  <c r="K10" i="3" l="1"/>
  <c r="H10" i="3"/>
  <c r="E10" i="3"/>
  <c r="E13" i="3" s="1"/>
  <c r="D13" i="3"/>
  <c r="G10" i="3"/>
  <c r="D33" i="3"/>
  <c r="A15" i="3"/>
  <c r="B15" i="3" s="1"/>
  <c r="D35" i="3"/>
  <c r="C14" i="3"/>
  <c r="D34" i="3"/>
  <c r="E34" i="3" l="1"/>
  <c r="E33" i="3"/>
  <c r="E35" i="3"/>
  <c r="E14" i="3"/>
  <c r="I13" i="3"/>
  <c r="I33" i="3"/>
  <c r="I14" i="3"/>
  <c r="I34" i="3"/>
  <c r="I35" i="3"/>
  <c r="I12" i="3"/>
  <c r="D14" i="3"/>
  <c r="J10" i="3"/>
  <c r="F10" i="3"/>
  <c r="C15" i="3"/>
  <c r="E15" i="3" s="1"/>
  <c r="A16" i="3"/>
  <c r="B16" i="3" s="1"/>
  <c r="A36" i="4"/>
  <c r="J35" i="4"/>
  <c r="C35" i="4"/>
  <c r="B35" i="4"/>
  <c r="AD34" i="4"/>
  <c r="M34" i="4"/>
  <c r="W34" i="4" s="1"/>
  <c r="B36" i="4" l="1"/>
  <c r="L36" i="4" s="1"/>
  <c r="V36" i="4" s="1"/>
  <c r="J36" i="4"/>
  <c r="I36" i="4"/>
  <c r="H36" i="4"/>
  <c r="M35" i="4"/>
  <c r="W35" i="4" s="1"/>
  <c r="I15" i="3"/>
  <c r="F14" i="3"/>
  <c r="F34" i="3"/>
  <c r="F15" i="3"/>
  <c r="F35" i="3"/>
  <c r="F33" i="3"/>
  <c r="F13" i="3"/>
  <c r="D15" i="3"/>
  <c r="A17" i="3"/>
  <c r="B17" i="3" s="1"/>
  <c r="C16" i="3"/>
  <c r="T35" i="4"/>
  <c r="AD35" i="4" s="1"/>
  <c r="A37" i="4"/>
  <c r="I35" i="4"/>
  <c r="S35" i="4" s="1"/>
  <c r="C36" i="4"/>
  <c r="AC34" i="4"/>
  <c r="L35" i="4"/>
  <c r="V35" i="4" s="1"/>
  <c r="F16" i="3" l="1"/>
  <c r="E16" i="3"/>
  <c r="M36" i="4"/>
  <c r="W36" i="4" s="1"/>
  <c r="S36" i="4"/>
  <c r="AC36" i="4" s="1"/>
  <c r="T36" i="4"/>
  <c r="AD36" i="4" s="1"/>
  <c r="J37" i="4"/>
  <c r="I37" i="4"/>
  <c r="H37" i="4"/>
  <c r="A38" i="4"/>
  <c r="B38" i="4" s="1"/>
  <c r="L38" i="4" s="1"/>
  <c r="V38" i="4" s="1"/>
  <c r="B37" i="4"/>
  <c r="L37" i="4" s="1"/>
  <c r="V37" i="4" s="1"/>
  <c r="C37" i="4"/>
  <c r="I16" i="3"/>
  <c r="G34" i="3"/>
  <c r="G14" i="3"/>
  <c r="G15" i="3"/>
  <c r="G35" i="3"/>
  <c r="G16" i="3"/>
  <c r="G13" i="3"/>
  <c r="G33" i="3"/>
  <c r="J13" i="3"/>
  <c r="J33" i="3"/>
  <c r="J14" i="3"/>
  <c r="J34" i="3"/>
  <c r="J16" i="3"/>
  <c r="J15" i="3"/>
  <c r="J35" i="3"/>
  <c r="J12" i="3"/>
  <c r="H15" i="3"/>
  <c r="K33" i="3"/>
  <c r="K13" i="3"/>
  <c r="K12" i="3"/>
  <c r="K14" i="3"/>
  <c r="K34" i="3"/>
  <c r="K15" i="3"/>
  <c r="K35" i="3"/>
  <c r="K16" i="3"/>
  <c r="D16" i="3"/>
  <c r="A18" i="3"/>
  <c r="B18" i="3" s="1"/>
  <c r="C17" i="3"/>
  <c r="AC35" i="4"/>
  <c r="R34" i="4"/>
  <c r="AB34" i="4" s="1"/>
  <c r="R36" i="4"/>
  <c r="H35" i="4"/>
  <c r="R35" i="4" s="1"/>
  <c r="G17" i="3" l="1"/>
  <c r="E17" i="3"/>
  <c r="K17" i="3"/>
  <c r="M37" i="4"/>
  <c r="W37" i="4" s="1"/>
  <c r="T37" i="4"/>
  <c r="AD37" i="4" s="1"/>
  <c r="R37" i="4"/>
  <c r="AB37" i="4" s="1"/>
  <c r="S37" i="4"/>
  <c r="AC37" i="4" s="1"/>
  <c r="J38" i="4"/>
  <c r="T38" i="4" s="1"/>
  <c r="AD38" i="4" s="1"/>
  <c r="I38" i="4"/>
  <c r="S38" i="4" s="1"/>
  <c r="AC38" i="4" s="1"/>
  <c r="H38" i="4"/>
  <c r="R38" i="4" s="1"/>
  <c r="AB38" i="4" s="1"/>
  <c r="C38" i="4"/>
  <c r="M38" i="4" s="1"/>
  <c r="W38" i="4" s="1"/>
  <c r="A39" i="4"/>
  <c r="A40" i="4" s="1"/>
  <c r="AB36" i="4"/>
  <c r="AB35" i="4"/>
  <c r="I17" i="3"/>
  <c r="F17" i="3"/>
  <c r="J17" i="3"/>
  <c r="H14" i="3"/>
  <c r="H34" i="3"/>
  <c r="H35" i="3"/>
  <c r="H13" i="3"/>
  <c r="H16" i="3"/>
  <c r="H17" i="3"/>
  <c r="H33" i="3"/>
  <c r="D17" i="3"/>
  <c r="C18" i="3"/>
  <c r="E18" i="3" s="1"/>
  <c r="A19" i="3"/>
  <c r="B19" i="3" s="1"/>
  <c r="G36" i="4"/>
  <c r="Q36" i="4" s="1"/>
  <c r="G38" i="4"/>
  <c r="Q38" i="4" s="1"/>
  <c r="G35" i="4"/>
  <c r="Q35" i="4" s="1"/>
  <c r="G37" i="4"/>
  <c r="Q37" i="4" s="1"/>
  <c r="Q34" i="4"/>
  <c r="AA34" i="4" s="1"/>
  <c r="G40" i="4" l="1"/>
  <c r="I40" i="4"/>
  <c r="J40" i="4"/>
  <c r="H40" i="4"/>
  <c r="J39" i="4"/>
  <c r="I39" i="4"/>
  <c r="H39" i="4"/>
  <c r="B39" i="4"/>
  <c r="L39" i="4" s="1"/>
  <c r="V39" i="4" s="1"/>
  <c r="C39" i="4"/>
  <c r="G39" i="4"/>
  <c r="AA37" i="4"/>
  <c r="AA35" i="4"/>
  <c r="I18" i="3"/>
  <c r="F18" i="3"/>
  <c r="J18" i="3"/>
  <c r="K18" i="3"/>
  <c r="G18" i="3"/>
  <c r="H18" i="3"/>
  <c r="L13" i="3"/>
  <c r="L17" i="3"/>
  <c r="L33" i="3"/>
  <c r="L14" i="3"/>
  <c r="L18" i="3"/>
  <c r="L34" i="3"/>
  <c r="L12" i="3"/>
  <c r="L15" i="3"/>
  <c r="L35" i="3"/>
  <c r="L16" i="3"/>
  <c r="D18" i="3"/>
  <c r="C19" i="3"/>
  <c r="A20" i="3"/>
  <c r="B20" i="3" s="1"/>
  <c r="AA38" i="4"/>
  <c r="AA36" i="4"/>
  <c r="F38" i="4"/>
  <c r="P38" i="4" s="1"/>
  <c r="P34" i="4"/>
  <c r="Z34" i="4" s="1"/>
  <c r="F35" i="4"/>
  <c r="P35" i="4" s="1"/>
  <c r="F40" i="4"/>
  <c r="F37" i="4"/>
  <c r="P37" i="4" s="1"/>
  <c r="F36" i="4"/>
  <c r="P36" i="4" s="1"/>
  <c r="Z36" i="4" s="1"/>
  <c r="F39" i="4"/>
  <c r="C40" i="4"/>
  <c r="B40" i="4"/>
  <c r="L40" i="4" s="1"/>
  <c r="V40" i="4" s="1"/>
  <c r="A41" i="4"/>
  <c r="L19" i="3" l="1"/>
  <c r="E19" i="3"/>
  <c r="S39" i="4"/>
  <c r="AC39" i="4" s="1"/>
  <c r="Z35" i="4"/>
  <c r="Z37" i="4"/>
  <c r="Q39" i="4"/>
  <c r="AA39" i="4" s="1"/>
  <c r="F41" i="4"/>
  <c r="J41" i="4"/>
  <c r="I41" i="4"/>
  <c r="H41" i="4"/>
  <c r="R39" i="4"/>
  <c r="AB39" i="4" s="1"/>
  <c r="M39" i="4"/>
  <c r="W39" i="4" s="1"/>
  <c r="T39" i="4"/>
  <c r="AD39" i="4" s="1"/>
  <c r="P39" i="4"/>
  <c r="Z39" i="4" s="1"/>
  <c r="S40" i="4"/>
  <c r="AC40" i="4" s="1"/>
  <c r="I19" i="3"/>
  <c r="F19" i="3"/>
  <c r="K19" i="3"/>
  <c r="J19" i="3"/>
  <c r="G19" i="3"/>
  <c r="H19" i="3"/>
  <c r="D19" i="3"/>
  <c r="A21" i="3"/>
  <c r="B21" i="3" s="1"/>
  <c r="C20" i="3"/>
  <c r="E20" i="3" s="1"/>
  <c r="P40" i="4"/>
  <c r="Z40" i="4" s="1"/>
  <c r="R40" i="4"/>
  <c r="AB40" i="4" s="1"/>
  <c r="Z38" i="4"/>
  <c r="M40" i="4"/>
  <c r="W40" i="4" s="1"/>
  <c r="T40" i="4"/>
  <c r="AD40" i="4" s="1"/>
  <c r="E41" i="4"/>
  <c r="E40" i="4"/>
  <c r="O40" i="4" s="1"/>
  <c r="E39" i="4"/>
  <c r="O39" i="4" s="1"/>
  <c r="E38" i="4"/>
  <c r="O38" i="4" s="1"/>
  <c r="O34" i="4"/>
  <c r="Y34" i="4" s="1"/>
  <c r="E37" i="4"/>
  <c r="O37" i="4" s="1"/>
  <c r="E35" i="4"/>
  <c r="O35" i="4" s="1"/>
  <c r="E36" i="4"/>
  <c r="O36" i="4" s="1"/>
  <c r="C41" i="4"/>
  <c r="B41" i="4"/>
  <c r="L41" i="4" s="1"/>
  <c r="V41" i="4" s="1"/>
  <c r="A42" i="4"/>
  <c r="G41" i="4"/>
  <c r="Q40" i="4"/>
  <c r="AA40" i="4" s="1"/>
  <c r="J42" i="4" l="1"/>
  <c r="I42" i="4"/>
  <c r="H42" i="4"/>
  <c r="Y37" i="4"/>
  <c r="Y36" i="4"/>
  <c r="Y35" i="4"/>
  <c r="I20" i="3"/>
  <c r="F20" i="3"/>
  <c r="J20" i="3"/>
  <c r="K20" i="3"/>
  <c r="G20" i="3"/>
  <c r="H20" i="3"/>
  <c r="L20" i="3"/>
  <c r="D20" i="3"/>
  <c r="C21" i="3"/>
  <c r="E21" i="3" s="1"/>
  <c r="A22" i="3"/>
  <c r="B22" i="3" s="1"/>
  <c r="M41" i="4"/>
  <c r="W41" i="4" s="1"/>
  <c r="Y40" i="4"/>
  <c r="P41" i="4"/>
  <c r="Z41" i="4" s="1"/>
  <c r="O41" i="4"/>
  <c r="Y41" i="4" s="1"/>
  <c r="Q41" i="4"/>
  <c r="AA41" i="4" s="1"/>
  <c r="D42" i="4"/>
  <c r="N34" i="4"/>
  <c r="X34" i="4" s="1"/>
  <c r="D41" i="4"/>
  <c r="N41" i="4" s="1"/>
  <c r="D39" i="4"/>
  <c r="N39" i="4" s="1"/>
  <c r="D38" i="4"/>
  <c r="N38" i="4" s="1"/>
  <c r="D40" i="4"/>
  <c r="N40" i="4" s="1"/>
  <c r="D35" i="4"/>
  <c r="N35" i="4" s="1"/>
  <c r="D37" i="4"/>
  <c r="N37" i="4" s="1"/>
  <c r="D36" i="4"/>
  <c r="N36" i="4" s="1"/>
  <c r="Y38" i="4"/>
  <c r="R41" i="4"/>
  <c r="AB41" i="4" s="1"/>
  <c r="Y39" i="4"/>
  <c r="S41" i="4"/>
  <c r="AC41" i="4" s="1"/>
  <c r="C42" i="4"/>
  <c r="B42" i="4"/>
  <c r="L42" i="4" s="1"/>
  <c r="V42" i="4" s="1"/>
  <c r="A43" i="4"/>
  <c r="G42" i="4"/>
  <c r="F42" i="4"/>
  <c r="E42" i="4"/>
  <c r="T41" i="4"/>
  <c r="AD41" i="4" s="1"/>
  <c r="J43" i="4" l="1"/>
  <c r="I43" i="4"/>
  <c r="H43" i="4"/>
  <c r="R42" i="4"/>
  <c r="AB42" i="4" s="1"/>
  <c r="S42" i="4"/>
  <c r="AC42" i="4" s="1"/>
  <c r="T42" i="4"/>
  <c r="AD42" i="4" s="1"/>
  <c r="Q42" i="4"/>
  <c r="AA42" i="4" s="1"/>
  <c r="X35" i="4"/>
  <c r="X40" i="4"/>
  <c r="I21" i="3"/>
  <c r="F21" i="3"/>
  <c r="J21" i="3"/>
  <c r="K21" i="3"/>
  <c r="G21" i="3"/>
  <c r="H21" i="3"/>
  <c r="L21" i="3"/>
  <c r="D21" i="3"/>
  <c r="C22" i="3"/>
  <c r="E22" i="3" s="1"/>
  <c r="A23" i="3"/>
  <c r="B23" i="3" s="1"/>
  <c r="M42" i="4"/>
  <c r="W42" i="4" s="1"/>
  <c r="O42" i="4"/>
  <c r="Y42" i="4" s="1"/>
  <c r="P42" i="4"/>
  <c r="Z42" i="4" s="1"/>
  <c r="X36" i="4"/>
  <c r="X38" i="4"/>
  <c r="X39" i="4"/>
  <c r="C43" i="4"/>
  <c r="A44" i="4"/>
  <c r="B43" i="4"/>
  <c r="L43" i="4" s="1"/>
  <c r="V43" i="4" s="1"/>
  <c r="G43" i="4"/>
  <c r="F43" i="4"/>
  <c r="E43" i="4"/>
  <c r="N42" i="4"/>
  <c r="X42" i="4" s="1"/>
  <c r="X41" i="4"/>
  <c r="X37" i="4"/>
  <c r="D43" i="4"/>
  <c r="J44" i="4" l="1"/>
  <c r="I44" i="4"/>
  <c r="H44" i="4"/>
  <c r="R43" i="4"/>
  <c r="AB43" i="4" s="1"/>
  <c r="I22" i="3"/>
  <c r="F22" i="3"/>
  <c r="G22" i="3"/>
  <c r="J22" i="3"/>
  <c r="K22" i="3"/>
  <c r="H22" i="3"/>
  <c r="L22" i="3"/>
  <c r="D22" i="3"/>
  <c r="C23" i="3"/>
  <c r="E23" i="3" s="1"/>
  <c r="A24" i="3"/>
  <c r="B24" i="3" s="1"/>
  <c r="S43" i="4"/>
  <c r="AC43" i="4" s="1"/>
  <c r="N43" i="4"/>
  <c r="X43" i="4" s="1"/>
  <c r="P43" i="4"/>
  <c r="Z43" i="4" s="1"/>
  <c r="O43" i="4"/>
  <c r="Y43" i="4" s="1"/>
  <c r="Q43" i="4"/>
  <c r="AA43" i="4" s="1"/>
  <c r="A45" i="4"/>
  <c r="C44" i="4"/>
  <c r="B44" i="4"/>
  <c r="L44" i="4" s="1"/>
  <c r="V44" i="4" s="1"/>
  <c r="G44" i="4"/>
  <c r="F44" i="4"/>
  <c r="E44" i="4"/>
  <c r="D44" i="4"/>
  <c r="T43" i="4"/>
  <c r="AD43" i="4" s="1"/>
  <c r="M43" i="4"/>
  <c r="W43" i="4" s="1"/>
  <c r="J45" i="4" l="1"/>
  <c r="I45" i="4"/>
  <c r="H45" i="4"/>
  <c r="O44" i="4"/>
  <c r="Y44" i="4" s="1"/>
  <c r="Q44" i="4"/>
  <c r="AA44" i="4" s="1"/>
  <c r="P44" i="4"/>
  <c r="Z44" i="4" s="1"/>
  <c r="R44" i="4"/>
  <c r="AB44" i="4" s="1"/>
  <c r="I23" i="3"/>
  <c r="F23" i="3"/>
  <c r="J23" i="3"/>
  <c r="K23" i="3"/>
  <c r="G23" i="3"/>
  <c r="H23" i="3"/>
  <c r="L23" i="3"/>
  <c r="D23" i="3"/>
  <c r="A25" i="3"/>
  <c r="B25" i="3" s="1"/>
  <c r="C24" i="3"/>
  <c r="E24" i="3" s="1"/>
  <c r="S44" i="4"/>
  <c r="AC44" i="4" s="1"/>
  <c r="T44" i="4"/>
  <c r="AD44" i="4" s="1"/>
  <c r="N44" i="4"/>
  <c r="X44" i="4" s="1"/>
  <c r="M44" i="4"/>
  <c r="W44" i="4" s="1"/>
  <c r="C45" i="4"/>
  <c r="B45" i="4"/>
  <c r="L45" i="4" s="1"/>
  <c r="V45" i="4" s="1"/>
  <c r="A46" i="4"/>
  <c r="G45" i="4"/>
  <c r="F45" i="4"/>
  <c r="E45" i="4"/>
  <c r="D45" i="4"/>
  <c r="J46" i="4" l="1"/>
  <c r="I46" i="4"/>
  <c r="H46" i="4"/>
  <c r="R45" i="4"/>
  <c r="AB45" i="4" s="1"/>
  <c r="S45" i="4"/>
  <c r="AC45" i="4" s="1"/>
  <c r="P45" i="4"/>
  <c r="Z45" i="4" s="1"/>
  <c r="O45" i="4"/>
  <c r="Y45" i="4" s="1"/>
  <c r="Q45" i="4"/>
  <c r="AA45" i="4" s="1"/>
  <c r="T45" i="4"/>
  <c r="AD45" i="4" s="1"/>
  <c r="I24" i="3"/>
  <c r="F24" i="3"/>
  <c r="K24" i="3"/>
  <c r="J24" i="3"/>
  <c r="G24" i="3"/>
  <c r="H24" i="3"/>
  <c r="L24" i="3"/>
  <c r="D24" i="3"/>
  <c r="A26" i="3"/>
  <c r="B26" i="3" s="1"/>
  <c r="C25" i="3"/>
  <c r="E25" i="3" s="1"/>
  <c r="N45" i="4"/>
  <c r="X45" i="4" s="1"/>
  <c r="C46" i="4"/>
  <c r="B46" i="4"/>
  <c r="L46" i="4" s="1"/>
  <c r="V46" i="4" s="1"/>
  <c r="A47" i="4"/>
  <c r="G46" i="4"/>
  <c r="F46" i="4"/>
  <c r="E46" i="4"/>
  <c r="D46" i="4"/>
  <c r="M45" i="4"/>
  <c r="W45" i="4" s="1"/>
  <c r="J47" i="4" l="1"/>
  <c r="I47" i="4"/>
  <c r="H47" i="4"/>
  <c r="T46" i="4"/>
  <c r="AD46" i="4" s="1"/>
  <c r="Q46" i="4"/>
  <c r="AA46" i="4" s="1"/>
  <c r="N46" i="4"/>
  <c r="X46" i="4" s="1"/>
  <c r="R46" i="4"/>
  <c r="AB46" i="4" s="1"/>
  <c r="O46" i="4"/>
  <c r="Y46" i="4" s="1"/>
  <c r="P46" i="4"/>
  <c r="Z46" i="4" s="1"/>
  <c r="S46" i="4"/>
  <c r="AC46" i="4" s="1"/>
  <c r="I25" i="3"/>
  <c r="F25" i="3"/>
  <c r="J25" i="3"/>
  <c r="K25" i="3"/>
  <c r="G25" i="3"/>
  <c r="H25" i="3"/>
  <c r="L25" i="3"/>
  <c r="D25" i="3"/>
  <c r="C26" i="3"/>
  <c r="E26" i="3" s="1"/>
  <c r="A27" i="3"/>
  <c r="B27" i="3" s="1"/>
  <c r="C47" i="4"/>
  <c r="A48" i="4"/>
  <c r="B47" i="4"/>
  <c r="L47" i="4" s="1"/>
  <c r="V47" i="4" s="1"/>
  <c r="G47" i="4"/>
  <c r="F47" i="4"/>
  <c r="E47" i="4"/>
  <c r="D47" i="4"/>
  <c r="M46" i="4"/>
  <c r="W46" i="4" s="1"/>
  <c r="J48" i="4" l="1"/>
  <c r="I48" i="4"/>
  <c r="H48" i="4"/>
  <c r="P47" i="4"/>
  <c r="Z47" i="4" s="1"/>
  <c r="N47" i="4"/>
  <c r="X47" i="4" s="1"/>
  <c r="Q47" i="4"/>
  <c r="AA47" i="4" s="1"/>
  <c r="O47" i="4"/>
  <c r="Y47" i="4" s="1"/>
  <c r="R47" i="4"/>
  <c r="AB47" i="4" s="1"/>
  <c r="I26" i="3"/>
  <c r="F26" i="3"/>
  <c r="J26" i="3"/>
  <c r="K26" i="3"/>
  <c r="G26" i="3"/>
  <c r="H26" i="3"/>
  <c r="L26" i="3"/>
  <c r="D26" i="3"/>
  <c r="C27" i="3"/>
  <c r="E27" i="3" s="1"/>
  <c r="A28" i="3"/>
  <c r="B28" i="3" s="1"/>
  <c r="S47" i="4"/>
  <c r="AC47" i="4" s="1"/>
  <c r="A49" i="4"/>
  <c r="C48" i="4"/>
  <c r="B48" i="4"/>
  <c r="L48" i="4" s="1"/>
  <c r="V48" i="4" s="1"/>
  <c r="G48" i="4"/>
  <c r="F48" i="4"/>
  <c r="E48" i="4"/>
  <c r="D48" i="4"/>
  <c r="T47" i="4"/>
  <c r="AD47" i="4" s="1"/>
  <c r="M47" i="4"/>
  <c r="W47" i="4" s="1"/>
  <c r="J49" i="4" l="1"/>
  <c r="I49" i="4"/>
  <c r="H49" i="4"/>
  <c r="Q48" i="4"/>
  <c r="AA48" i="4" s="1"/>
  <c r="O48" i="4"/>
  <c r="Y48" i="4" s="1"/>
  <c r="R48" i="4"/>
  <c r="AB48" i="4" s="1"/>
  <c r="N48" i="4"/>
  <c r="X48" i="4" s="1"/>
  <c r="P48" i="4"/>
  <c r="Z48" i="4" s="1"/>
  <c r="S48" i="4"/>
  <c r="AC48" i="4" s="1"/>
  <c r="I27" i="3"/>
  <c r="F27" i="3"/>
  <c r="G27" i="3"/>
  <c r="J27" i="3"/>
  <c r="K27" i="3"/>
  <c r="H27" i="3"/>
  <c r="L27" i="3"/>
  <c r="D27" i="3"/>
  <c r="A29" i="3"/>
  <c r="B29" i="3" s="1"/>
  <c r="C28" i="3"/>
  <c r="E28" i="3" s="1"/>
  <c r="T48" i="4"/>
  <c r="AD48" i="4" s="1"/>
  <c r="M48" i="4"/>
  <c r="W48" i="4" s="1"/>
  <c r="C49" i="4"/>
  <c r="B49" i="4"/>
  <c r="L49" i="4" s="1"/>
  <c r="V49" i="4" s="1"/>
  <c r="A50" i="4"/>
  <c r="G49" i="4"/>
  <c r="F49" i="4"/>
  <c r="E49" i="4"/>
  <c r="D49" i="4"/>
  <c r="J50" i="4" l="1"/>
  <c r="I50" i="4"/>
  <c r="H50" i="4"/>
  <c r="P49" i="4"/>
  <c r="Z49" i="4" s="1"/>
  <c r="Q49" i="4"/>
  <c r="AA49" i="4" s="1"/>
  <c r="O49" i="4"/>
  <c r="Y49" i="4" s="1"/>
  <c r="S49" i="4"/>
  <c r="AC49" i="4" s="1"/>
  <c r="N49" i="4"/>
  <c r="X49" i="4" s="1"/>
  <c r="R49" i="4"/>
  <c r="AB49" i="4" s="1"/>
  <c r="T49" i="4"/>
  <c r="AD49" i="4" s="1"/>
  <c r="I28" i="3"/>
  <c r="F28" i="3"/>
  <c r="K28" i="3"/>
  <c r="G28" i="3"/>
  <c r="J28" i="3"/>
  <c r="H28" i="3"/>
  <c r="L28" i="3"/>
  <c r="D28" i="3"/>
  <c r="A30" i="3"/>
  <c r="B30" i="3" s="1"/>
  <c r="C29" i="3"/>
  <c r="E29" i="3" s="1"/>
  <c r="C50" i="4"/>
  <c r="A51" i="4"/>
  <c r="B50" i="4"/>
  <c r="L50" i="4" s="1"/>
  <c r="V50" i="4" s="1"/>
  <c r="G50" i="4"/>
  <c r="F50" i="4"/>
  <c r="E50" i="4"/>
  <c r="D50" i="4"/>
  <c r="M49" i="4"/>
  <c r="W49" i="4" s="1"/>
  <c r="J51" i="4" l="1"/>
  <c r="I51" i="4"/>
  <c r="H51" i="4"/>
  <c r="S50" i="4"/>
  <c r="AC50" i="4" s="1"/>
  <c r="O50" i="4"/>
  <c r="Y50" i="4" s="1"/>
  <c r="Q50" i="4"/>
  <c r="AA50" i="4" s="1"/>
  <c r="N50" i="4"/>
  <c r="X50" i="4" s="1"/>
  <c r="P50" i="4"/>
  <c r="Z50" i="4" s="1"/>
  <c r="R50" i="4"/>
  <c r="AB50" i="4" s="1"/>
  <c r="I29" i="3"/>
  <c r="F29" i="3"/>
  <c r="K29" i="3"/>
  <c r="J29" i="3"/>
  <c r="G29" i="3"/>
  <c r="H29" i="3"/>
  <c r="L29" i="3"/>
  <c r="D29" i="3"/>
  <c r="C30" i="3"/>
  <c r="E30" i="3" s="1"/>
  <c r="A31" i="3"/>
  <c r="B31" i="3" s="1"/>
  <c r="T50" i="4"/>
  <c r="AD50" i="4" s="1"/>
  <c r="C51" i="4"/>
  <c r="A52" i="4"/>
  <c r="B51" i="4"/>
  <c r="L51" i="4" s="1"/>
  <c r="V51" i="4" s="1"/>
  <c r="G51" i="4"/>
  <c r="F51" i="4"/>
  <c r="E51" i="4"/>
  <c r="D51" i="4"/>
  <c r="M50" i="4"/>
  <c r="W50" i="4" s="1"/>
  <c r="J52" i="4" l="1"/>
  <c r="I52" i="4"/>
  <c r="H52" i="4"/>
  <c r="O51" i="4"/>
  <c r="Y51" i="4" s="1"/>
  <c r="P51" i="4"/>
  <c r="Z51" i="4" s="1"/>
  <c r="R51" i="4"/>
  <c r="AB51" i="4" s="1"/>
  <c r="Q51" i="4"/>
  <c r="AA51" i="4" s="1"/>
  <c r="S51" i="4"/>
  <c r="AC51" i="4" s="1"/>
  <c r="N51" i="4"/>
  <c r="X51" i="4" s="1"/>
  <c r="I30" i="3"/>
  <c r="F30" i="3"/>
  <c r="K30" i="3"/>
  <c r="J30" i="3"/>
  <c r="G30" i="3"/>
  <c r="H30" i="3"/>
  <c r="L30" i="3"/>
  <c r="D30" i="3"/>
  <c r="C31" i="3"/>
  <c r="E31" i="3" s="1"/>
  <c r="A32" i="3"/>
  <c r="B32" i="3" s="1"/>
  <c r="T51" i="4"/>
  <c r="AD51" i="4" s="1"/>
  <c r="B52" i="4"/>
  <c r="L52" i="4" s="1"/>
  <c r="V52" i="4" s="1"/>
  <c r="A53" i="4"/>
  <c r="C52" i="4"/>
  <c r="G52" i="4"/>
  <c r="F52" i="4"/>
  <c r="E52" i="4"/>
  <c r="D52" i="4"/>
  <c r="M51" i="4"/>
  <c r="W51" i="4" s="1"/>
  <c r="J53" i="4" l="1"/>
  <c r="I53" i="4"/>
  <c r="H53" i="4"/>
  <c r="M52" i="4"/>
  <c r="W52" i="4" s="1"/>
  <c r="Q52" i="4"/>
  <c r="AA52" i="4" s="1"/>
  <c r="S52" i="4"/>
  <c r="AC52" i="4" s="1"/>
  <c r="R52" i="4"/>
  <c r="AB52" i="4" s="1"/>
  <c r="N52" i="4"/>
  <c r="X52" i="4" s="1"/>
  <c r="O52" i="4"/>
  <c r="Y52" i="4" s="1"/>
  <c r="T52" i="4"/>
  <c r="AD52" i="4" s="1"/>
  <c r="P52" i="4"/>
  <c r="Z52" i="4" s="1"/>
  <c r="I31" i="3"/>
  <c r="F31" i="3"/>
  <c r="G31" i="3"/>
  <c r="J31" i="3"/>
  <c r="K31" i="3"/>
  <c r="H31" i="3"/>
  <c r="L31" i="3"/>
  <c r="D31" i="3"/>
  <c r="C32" i="3"/>
  <c r="E32" i="3" s="1"/>
  <c r="C53" i="4"/>
  <c r="B53" i="4"/>
  <c r="L53" i="4" s="1"/>
  <c r="V53" i="4" s="1"/>
  <c r="A54" i="4"/>
  <c r="G53" i="4"/>
  <c r="F53" i="4"/>
  <c r="E53" i="4"/>
  <c r="D53" i="4"/>
  <c r="J54" i="4" l="1"/>
  <c r="I54" i="4"/>
  <c r="H54" i="4"/>
  <c r="S53" i="4"/>
  <c r="AC53" i="4" s="1"/>
  <c r="O53" i="4"/>
  <c r="Y53" i="4" s="1"/>
  <c r="R53" i="4"/>
  <c r="AB53" i="4" s="1"/>
  <c r="T53" i="4"/>
  <c r="AD53" i="4" s="1"/>
  <c r="P53" i="4"/>
  <c r="Z53" i="4" s="1"/>
  <c r="Q53" i="4"/>
  <c r="AA53" i="4" s="1"/>
  <c r="N53" i="4"/>
  <c r="X53" i="4" s="1"/>
  <c r="I32" i="3"/>
  <c r="F32" i="3"/>
  <c r="G32" i="3"/>
  <c r="K32" i="3"/>
  <c r="J32" i="3"/>
  <c r="H32" i="3"/>
  <c r="L32" i="3"/>
  <c r="D32" i="3"/>
  <c r="C54" i="4"/>
  <c r="A55" i="4"/>
  <c r="B54" i="4"/>
  <c r="L54" i="4" s="1"/>
  <c r="V54" i="4" s="1"/>
  <c r="G54" i="4"/>
  <c r="F54" i="4"/>
  <c r="E54" i="4"/>
  <c r="D54" i="4"/>
  <c r="M53" i="4"/>
  <c r="W53" i="4" s="1"/>
  <c r="J55" i="4" l="1"/>
  <c r="I55" i="4"/>
  <c r="H55" i="4"/>
  <c r="R54" i="4"/>
  <c r="AB54" i="4" s="1"/>
  <c r="S54" i="4"/>
  <c r="AC54" i="4" s="1"/>
  <c r="N54" i="4"/>
  <c r="X54" i="4" s="1"/>
  <c r="P54" i="4"/>
  <c r="Z54" i="4" s="1"/>
  <c r="O54" i="4"/>
  <c r="Y54" i="4" s="1"/>
  <c r="Q54" i="4"/>
  <c r="AA54" i="4" s="1"/>
  <c r="C55" i="4"/>
  <c r="B55" i="4"/>
  <c r="L55" i="4" s="1"/>
  <c r="V55" i="4" s="1"/>
  <c r="A56" i="4"/>
  <c r="G55" i="4"/>
  <c r="F55" i="4"/>
  <c r="E55" i="4"/>
  <c r="D55" i="4"/>
  <c r="T54" i="4"/>
  <c r="AD54" i="4" s="1"/>
  <c r="M54" i="4"/>
  <c r="W54" i="4" s="1"/>
  <c r="N55" i="4" l="1"/>
  <c r="X55" i="4" s="1"/>
  <c r="J56" i="4"/>
  <c r="I56" i="4"/>
  <c r="H56" i="4"/>
  <c r="O55" i="4"/>
  <c r="Y55" i="4" s="1"/>
  <c r="Q55" i="4"/>
  <c r="AA55" i="4" s="1"/>
  <c r="P55" i="4"/>
  <c r="Z55" i="4" s="1"/>
  <c r="R55" i="4"/>
  <c r="AB55" i="4" s="1"/>
  <c r="S55" i="4"/>
  <c r="AC55" i="4" s="1"/>
  <c r="B56" i="4"/>
  <c r="L56" i="4" s="1"/>
  <c r="V56" i="4" s="1"/>
  <c r="A57" i="4"/>
  <c r="C56" i="4"/>
  <c r="G56" i="4"/>
  <c r="F56" i="4"/>
  <c r="E56" i="4"/>
  <c r="D56" i="4"/>
  <c r="T55" i="4"/>
  <c r="AD55" i="4" s="1"/>
  <c r="M55" i="4"/>
  <c r="W55" i="4" s="1"/>
  <c r="N56" i="4" l="1"/>
  <c r="X56" i="4" s="1"/>
  <c r="P56" i="4"/>
  <c r="Z56" i="4" s="1"/>
  <c r="M56" i="4"/>
  <c r="W56" i="4" s="1"/>
  <c r="O56" i="4"/>
  <c r="Y56" i="4" s="1"/>
  <c r="Q56" i="4"/>
  <c r="AA56" i="4" s="1"/>
  <c r="J57" i="4"/>
  <c r="I57" i="4"/>
  <c r="H57" i="4"/>
  <c r="S56" i="4"/>
  <c r="AC56" i="4" s="1"/>
  <c r="R56" i="4"/>
  <c r="AB56" i="4" s="1"/>
  <c r="C57" i="4"/>
  <c r="B57" i="4"/>
  <c r="L57" i="4" s="1"/>
  <c r="V57" i="4" s="1"/>
  <c r="A58" i="4"/>
  <c r="G57" i="4"/>
  <c r="F57" i="4"/>
  <c r="E57" i="4"/>
  <c r="O57" i="4" s="1"/>
  <c r="Y57" i="4" s="1"/>
  <c r="D57" i="4"/>
  <c r="T56" i="4"/>
  <c r="AD56" i="4" s="1"/>
  <c r="P57" i="4" l="1"/>
  <c r="Z57" i="4" s="1"/>
  <c r="N57" i="4"/>
  <c r="X57" i="4" s="1"/>
  <c r="J58" i="4"/>
  <c r="I58" i="4"/>
  <c r="H58" i="4"/>
  <c r="Q57" i="4"/>
  <c r="AA57" i="4" s="1"/>
  <c r="S57" i="4"/>
  <c r="AC57" i="4" s="1"/>
  <c r="R57" i="4"/>
  <c r="AB57" i="4" s="1"/>
  <c r="T57" i="4"/>
  <c r="AD57" i="4" s="1"/>
  <c r="C58" i="4"/>
  <c r="B58" i="4"/>
  <c r="L58" i="4" s="1"/>
  <c r="V58" i="4" s="1"/>
  <c r="A59" i="4"/>
  <c r="G58" i="4"/>
  <c r="F58" i="4"/>
  <c r="E58" i="4"/>
  <c r="O58" i="4" s="1"/>
  <c r="Y58" i="4" s="1"/>
  <c r="D58" i="4"/>
  <c r="M57" i="4"/>
  <c r="W57" i="4" s="1"/>
  <c r="N58" i="4" l="1"/>
  <c r="X58" i="4" s="1"/>
  <c r="P58" i="4"/>
  <c r="Z58" i="4" s="1"/>
  <c r="Q58" i="4"/>
  <c r="AA58" i="4" s="1"/>
  <c r="J59" i="4"/>
  <c r="I59" i="4"/>
  <c r="H59" i="4"/>
  <c r="R58" i="4"/>
  <c r="AB58" i="4" s="1"/>
  <c r="S58" i="4"/>
  <c r="AC58" i="4" s="1"/>
  <c r="T58" i="4"/>
  <c r="AD58" i="4" s="1"/>
  <c r="M58" i="4"/>
  <c r="W58" i="4" s="1"/>
  <c r="C59" i="4"/>
  <c r="B59" i="4"/>
  <c r="L59" i="4" s="1"/>
  <c r="V59" i="4" s="1"/>
  <c r="A60" i="4"/>
  <c r="G59" i="4"/>
  <c r="F59" i="4"/>
  <c r="E59" i="4"/>
  <c r="D59" i="4"/>
  <c r="O59" i="4" l="1"/>
  <c r="Y59" i="4" s="1"/>
  <c r="P59" i="4"/>
  <c r="Z59" i="4" s="1"/>
  <c r="Q59" i="4"/>
  <c r="AA59" i="4" s="1"/>
  <c r="N59" i="4"/>
  <c r="X59" i="4" s="1"/>
  <c r="J60" i="4"/>
  <c r="I60" i="4"/>
  <c r="H60" i="4"/>
  <c r="R59" i="4"/>
  <c r="AB59" i="4" s="1"/>
  <c r="S59" i="4"/>
  <c r="AC59" i="4" s="1"/>
  <c r="T59" i="4"/>
  <c r="AD59" i="4" s="1"/>
  <c r="C60" i="4"/>
  <c r="B60" i="4"/>
  <c r="L60" i="4" s="1"/>
  <c r="V60" i="4" s="1"/>
  <c r="A61" i="4"/>
  <c r="G60" i="4"/>
  <c r="F60" i="4"/>
  <c r="E60" i="4"/>
  <c r="D60" i="4"/>
  <c r="M59" i="4"/>
  <c r="W59" i="4" s="1"/>
  <c r="O60" i="4" l="1"/>
  <c r="Y60" i="4" s="1"/>
  <c r="Q60" i="4"/>
  <c r="AA60" i="4" s="1"/>
  <c r="P60" i="4"/>
  <c r="Z60" i="4" s="1"/>
  <c r="N60" i="4"/>
  <c r="X60" i="4" s="1"/>
  <c r="J61" i="4"/>
  <c r="I61" i="4"/>
  <c r="H61" i="4"/>
  <c r="R60" i="4"/>
  <c r="AB60" i="4" s="1"/>
  <c r="S60" i="4"/>
  <c r="AC60" i="4" s="1"/>
  <c r="C61" i="4"/>
  <c r="B61" i="4"/>
  <c r="L61" i="4" s="1"/>
  <c r="V61" i="4" s="1"/>
  <c r="A62" i="4"/>
  <c r="G61" i="4"/>
  <c r="F61" i="4"/>
  <c r="E61" i="4"/>
  <c r="D61" i="4"/>
  <c r="T60" i="4"/>
  <c r="AD60" i="4" s="1"/>
  <c r="M60" i="4"/>
  <c r="W60" i="4" s="1"/>
  <c r="O61" i="4" l="1"/>
  <c r="Y61" i="4" s="1"/>
  <c r="N61" i="4"/>
  <c r="X61" i="4" s="1"/>
  <c r="P61" i="4"/>
  <c r="Z61" i="4" s="1"/>
  <c r="J62" i="4"/>
  <c r="I62" i="4"/>
  <c r="H62" i="4"/>
  <c r="Q61" i="4"/>
  <c r="AA61" i="4" s="1"/>
  <c r="R61" i="4"/>
  <c r="AB61" i="4" s="1"/>
  <c r="S61" i="4"/>
  <c r="AC61" i="4" s="1"/>
  <c r="T61" i="4"/>
  <c r="AD61" i="4" s="1"/>
  <c r="C62" i="4"/>
  <c r="B62" i="4"/>
  <c r="L62" i="4" s="1"/>
  <c r="V62" i="4" s="1"/>
  <c r="A63" i="4"/>
  <c r="G62" i="4"/>
  <c r="F62" i="4"/>
  <c r="E62" i="4"/>
  <c r="O62" i="4" s="1"/>
  <c r="Y62" i="4" s="1"/>
  <c r="D62" i="4"/>
  <c r="M61" i="4"/>
  <c r="W61" i="4" s="1"/>
  <c r="Q62" i="4" l="1"/>
  <c r="AA62" i="4" s="1"/>
  <c r="N62" i="4"/>
  <c r="X62" i="4" s="1"/>
  <c r="P62" i="4"/>
  <c r="Z62" i="4" s="1"/>
  <c r="R62" i="4"/>
  <c r="AB62" i="4" s="1"/>
  <c r="S62" i="4"/>
  <c r="AC62" i="4" s="1"/>
  <c r="T62" i="4"/>
  <c r="AD62" i="4" s="1"/>
  <c r="C63" i="4"/>
  <c r="J63" i="4"/>
  <c r="A64" i="4"/>
  <c r="B63" i="4"/>
  <c r="L63" i="4" s="1"/>
  <c r="V63" i="4" s="1"/>
  <c r="I63" i="4"/>
  <c r="H63" i="4"/>
  <c r="G63" i="4"/>
  <c r="F63" i="4"/>
  <c r="E63" i="4"/>
  <c r="D63" i="4"/>
  <c r="M62" i="4"/>
  <c r="W62" i="4" s="1"/>
  <c r="P63" i="4" l="1"/>
  <c r="Z63" i="4" s="1"/>
  <c r="N63" i="4"/>
  <c r="X63" i="4" s="1"/>
  <c r="O63" i="4"/>
  <c r="Y63" i="4" s="1"/>
  <c r="Q63" i="4"/>
  <c r="AA63" i="4" s="1"/>
  <c r="R63" i="4"/>
  <c r="AB63" i="4" s="1"/>
  <c r="S63" i="4"/>
  <c r="AC63" i="4" s="1"/>
  <c r="J64" i="4"/>
  <c r="C64" i="4"/>
  <c r="B64" i="4"/>
  <c r="L64" i="4" s="1"/>
  <c r="V64" i="4" s="1"/>
  <c r="A65" i="4"/>
  <c r="I64" i="4"/>
  <c r="H64" i="4"/>
  <c r="G64" i="4"/>
  <c r="F64" i="4"/>
  <c r="E64" i="4"/>
  <c r="D64" i="4"/>
  <c r="M63" i="4"/>
  <c r="W63" i="4" s="1"/>
  <c r="T63" i="4"/>
  <c r="AD63" i="4" s="1"/>
  <c r="Q64" i="4" l="1"/>
  <c r="AA64" i="4" s="1"/>
  <c r="N64" i="4"/>
  <c r="X64" i="4" s="1"/>
  <c r="R64" i="4"/>
  <c r="AB64" i="4" s="1"/>
  <c r="O64" i="4"/>
  <c r="Y64" i="4" s="1"/>
  <c r="S64" i="4"/>
  <c r="AC64" i="4" s="1"/>
  <c r="P64" i="4"/>
  <c r="Z64" i="4" s="1"/>
  <c r="M64" i="4"/>
  <c r="W64" i="4" s="1"/>
  <c r="C65" i="4"/>
  <c r="B65" i="4"/>
  <c r="L65" i="4" s="1"/>
  <c r="V65" i="4" s="1"/>
  <c r="A66" i="4"/>
  <c r="J65" i="4"/>
  <c r="I65" i="4"/>
  <c r="H65" i="4"/>
  <c r="G65" i="4"/>
  <c r="F65" i="4"/>
  <c r="E65" i="4"/>
  <c r="D65" i="4"/>
  <c r="T64" i="4"/>
  <c r="AD64" i="4" s="1"/>
  <c r="N65" i="4" l="1"/>
  <c r="X65" i="4" s="1"/>
  <c r="R65" i="4"/>
  <c r="AB65" i="4" s="1"/>
  <c r="Q65" i="4"/>
  <c r="AA65" i="4" s="1"/>
  <c r="O65" i="4"/>
  <c r="Y65" i="4" s="1"/>
  <c r="P65" i="4"/>
  <c r="Z65" i="4" s="1"/>
  <c r="S65" i="4"/>
  <c r="AC65" i="4" s="1"/>
  <c r="T65" i="4"/>
  <c r="AD65" i="4" s="1"/>
  <c r="M65" i="4"/>
  <c r="W65" i="4" s="1"/>
  <c r="C66" i="4"/>
  <c r="A67" i="4"/>
  <c r="J66" i="4"/>
  <c r="B66" i="4"/>
  <c r="L66" i="4" s="1"/>
  <c r="V66" i="4" s="1"/>
  <c r="I66" i="4"/>
  <c r="H66" i="4"/>
  <c r="G66" i="4"/>
  <c r="F66" i="4"/>
  <c r="E66" i="4"/>
  <c r="D66" i="4"/>
  <c r="P66" i="4" l="1"/>
  <c r="Z66" i="4" s="1"/>
  <c r="N66" i="4"/>
  <c r="X66" i="4" s="1"/>
  <c r="R66" i="4"/>
  <c r="AB66" i="4" s="1"/>
  <c r="Q66" i="4"/>
  <c r="AA66" i="4" s="1"/>
  <c r="O66" i="4"/>
  <c r="Y66" i="4" s="1"/>
  <c r="S66" i="4"/>
  <c r="AC66" i="4" s="1"/>
  <c r="T66" i="4"/>
  <c r="AD66" i="4" s="1"/>
  <c r="C67" i="4"/>
  <c r="J67" i="4"/>
  <c r="A68" i="4"/>
  <c r="B67" i="4"/>
  <c r="L67" i="4" s="1"/>
  <c r="V67" i="4" s="1"/>
  <c r="I67" i="4"/>
  <c r="H67" i="4"/>
  <c r="G67" i="4"/>
  <c r="F67" i="4"/>
  <c r="E67" i="4"/>
  <c r="D67" i="4"/>
  <c r="M66" i="4"/>
  <c r="W66" i="4" s="1"/>
  <c r="S67" i="4" l="1"/>
  <c r="AC67" i="4" s="1"/>
  <c r="O67" i="4"/>
  <c r="Y67" i="4" s="1"/>
  <c r="N67" i="4"/>
  <c r="X67" i="4" s="1"/>
  <c r="R67" i="4"/>
  <c r="AB67" i="4" s="1"/>
  <c r="P67" i="4"/>
  <c r="Z67" i="4" s="1"/>
  <c r="Q67" i="4"/>
  <c r="AA67" i="4" s="1"/>
  <c r="B68" i="4"/>
  <c r="L68" i="4" s="1"/>
  <c r="V68" i="4" s="1"/>
  <c r="J68" i="4"/>
  <c r="C68" i="4"/>
  <c r="A69" i="4"/>
  <c r="I68" i="4"/>
  <c r="H68" i="4"/>
  <c r="G68" i="4"/>
  <c r="F68" i="4"/>
  <c r="E68" i="4"/>
  <c r="D68" i="4"/>
  <c r="T67" i="4"/>
  <c r="AD67" i="4" s="1"/>
  <c r="M67" i="4"/>
  <c r="W67" i="4" s="1"/>
  <c r="O68" i="4" l="1"/>
  <c r="Y68" i="4" s="1"/>
  <c r="S68" i="4"/>
  <c r="AC68" i="4" s="1"/>
  <c r="N68" i="4"/>
  <c r="X68" i="4" s="1"/>
  <c r="R68" i="4"/>
  <c r="AB68" i="4" s="1"/>
  <c r="T68" i="4"/>
  <c r="AD68" i="4" s="1"/>
  <c r="Q68" i="4"/>
  <c r="AA68" i="4" s="1"/>
  <c r="P68" i="4"/>
  <c r="Z68" i="4" s="1"/>
  <c r="M68" i="4"/>
  <c r="W68" i="4" s="1"/>
  <c r="C69" i="4"/>
  <c r="B69" i="4"/>
  <c r="L69" i="4" s="1"/>
  <c r="V69" i="4" s="1"/>
  <c r="A70" i="4"/>
  <c r="J69" i="4"/>
  <c r="I69" i="4"/>
  <c r="H69" i="4"/>
  <c r="G69" i="4"/>
  <c r="F69" i="4"/>
  <c r="E69" i="4"/>
  <c r="D69" i="4"/>
  <c r="N69" i="4" l="1"/>
  <c r="X69" i="4" s="1"/>
  <c r="R69" i="4"/>
  <c r="AB69" i="4" s="1"/>
  <c r="O69" i="4"/>
  <c r="Y69" i="4" s="1"/>
  <c r="S69" i="4"/>
  <c r="AC69" i="4" s="1"/>
  <c r="T69" i="4"/>
  <c r="AD69" i="4" s="1"/>
  <c r="P69" i="4"/>
  <c r="Z69" i="4" s="1"/>
  <c r="Q69" i="4"/>
  <c r="AA69" i="4" s="1"/>
  <c r="C70" i="4"/>
  <c r="J70" i="4"/>
  <c r="A71" i="4"/>
  <c r="B70" i="4"/>
  <c r="L70" i="4" s="1"/>
  <c r="V70" i="4" s="1"/>
  <c r="I70" i="4"/>
  <c r="H70" i="4"/>
  <c r="G70" i="4"/>
  <c r="F70" i="4"/>
  <c r="E70" i="4"/>
  <c r="D70" i="4"/>
  <c r="M69" i="4"/>
  <c r="W69" i="4" s="1"/>
  <c r="P70" i="4" l="1"/>
  <c r="Z70" i="4" s="1"/>
  <c r="N70" i="4"/>
  <c r="X70" i="4" s="1"/>
  <c r="R70" i="4"/>
  <c r="AB70" i="4" s="1"/>
  <c r="Q70" i="4"/>
  <c r="AA70" i="4" s="1"/>
  <c r="O70" i="4"/>
  <c r="Y70" i="4" s="1"/>
  <c r="S70" i="4"/>
  <c r="AC70" i="4" s="1"/>
  <c r="T70" i="4"/>
  <c r="AD70" i="4" s="1"/>
  <c r="C71" i="4"/>
  <c r="J71" i="4"/>
  <c r="B71" i="4"/>
  <c r="L71" i="4" s="1"/>
  <c r="V71" i="4" s="1"/>
  <c r="A72" i="4"/>
  <c r="I71" i="4"/>
  <c r="H71" i="4"/>
  <c r="G71" i="4"/>
  <c r="F71" i="4"/>
  <c r="E71" i="4"/>
  <c r="D71" i="4"/>
  <c r="M70" i="4"/>
  <c r="W70" i="4" s="1"/>
  <c r="Q71" i="4" l="1"/>
  <c r="AA71" i="4" s="1"/>
  <c r="N71" i="4"/>
  <c r="X71" i="4" s="1"/>
  <c r="R71" i="4"/>
  <c r="AB71" i="4" s="1"/>
  <c r="S71" i="4"/>
  <c r="AC71" i="4" s="1"/>
  <c r="O71" i="4"/>
  <c r="Y71" i="4" s="1"/>
  <c r="P71" i="4"/>
  <c r="Z71" i="4" s="1"/>
  <c r="J72" i="4"/>
  <c r="C72" i="4"/>
  <c r="B72" i="4"/>
  <c r="L72" i="4" s="1"/>
  <c r="V72" i="4" s="1"/>
  <c r="A73" i="4"/>
  <c r="I72" i="4"/>
  <c r="H72" i="4"/>
  <c r="G72" i="4"/>
  <c r="F72" i="4"/>
  <c r="E72" i="4"/>
  <c r="D72" i="4"/>
  <c r="M71" i="4"/>
  <c r="W71" i="4" s="1"/>
  <c r="T71" i="4"/>
  <c r="AD71" i="4" s="1"/>
  <c r="Q72" i="4" l="1"/>
  <c r="AA72" i="4" s="1"/>
  <c r="N72" i="4"/>
  <c r="X72" i="4" s="1"/>
  <c r="O72" i="4"/>
  <c r="Y72" i="4" s="1"/>
  <c r="S72" i="4"/>
  <c r="AC72" i="4" s="1"/>
  <c r="P72" i="4"/>
  <c r="Z72" i="4" s="1"/>
  <c r="R72" i="4"/>
  <c r="AB72" i="4" s="1"/>
  <c r="M72" i="4"/>
  <c r="W72" i="4" s="1"/>
  <c r="C73" i="4"/>
  <c r="B73" i="4"/>
  <c r="L73" i="4" s="1"/>
  <c r="V73" i="4" s="1"/>
  <c r="J73" i="4"/>
  <c r="A74" i="4"/>
  <c r="I73" i="4"/>
  <c r="H73" i="4"/>
  <c r="G73" i="4"/>
  <c r="F73" i="4"/>
  <c r="E73" i="4"/>
  <c r="D73" i="4"/>
  <c r="T72" i="4"/>
  <c r="AD72" i="4" s="1"/>
  <c r="N73" i="4" l="1"/>
  <c r="X73" i="4" s="1"/>
  <c r="R73" i="4"/>
  <c r="AB73" i="4" s="1"/>
  <c r="P73" i="4"/>
  <c r="Z73" i="4" s="1"/>
  <c r="O73" i="4"/>
  <c r="Y73" i="4" s="1"/>
  <c r="Q73" i="4"/>
  <c r="AA73" i="4" s="1"/>
  <c r="T73" i="4"/>
  <c r="AD73" i="4" s="1"/>
  <c r="S73" i="4"/>
  <c r="AC73" i="4" s="1"/>
  <c r="M73" i="4"/>
  <c r="W73" i="4" s="1"/>
  <c r="C74" i="4"/>
  <c r="A75" i="4"/>
  <c r="B74" i="4"/>
  <c r="L74" i="4" s="1"/>
  <c r="V74" i="4" s="1"/>
  <c r="J74" i="4"/>
  <c r="I74" i="4"/>
  <c r="H74" i="4"/>
  <c r="G74" i="4"/>
  <c r="F74" i="4"/>
  <c r="E74" i="4"/>
  <c r="D74" i="4"/>
  <c r="Q74" i="4" l="1"/>
  <c r="AA74" i="4" s="1"/>
  <c r="N74" i="4"/>
  <c r="X74" i="4" s="1"/>
  <c r="R74" i="4"/>
  <c r="AB74" i="4" s="1"/>
  <c r="O74" i="4"/>
  <c r="Y74" i="4" s="1"/>
  <c r="S74" i="4"/>
  <c r="AC74" i="4" s="1"/>
  <c r="P74" i="4"/>
  <c r="Z74" i="4" s="1"/>
  <c r="T74" i="4"/>
  <c r="AD74" i="4" s="1"/>
  <c r="C75" i="4"/>
  <c r="J75" i="4"/>
  <c r="A76" i="4"/>
  <c r="B75" i="4"/>
  <c r="L75" i="4" s="1"/>
  <c r="V75" i="4" s="1"/>
  <c r="I75" i="4"/>
  <c r="H75" i="4"/>
  <c r="G75" i="4"/>
  <c r="F75" i="4"/>
  <c r="E75" i="4"/>
  <c r="D75" i="4"/>
  <c r="M74" i="4"/>
  <c r="W74" i="4" s="1"/>
  <c r="P75" i="4" l="1"/>
  <c r="Z75" i="4" s="1"/>
  <c r="O75" i="4"/>
  <c r="Y75" i="4" s="1"/>
  <c r="Q75" i="4"/>
  <c r="AA75" i="4" s="1"/>
  <c r="N75" i="4"/>
  <c r="X75" i="4" s="1"/>
  <c r="S75" i="4"/>
  <c r="AC75" i="4" s="1"/>
  <c r="R75" i="4"/>
  <c r="AB75" i="4" s="1"/>
  <c r="A77" i="4"/>
  <c r="J76" i="4"/>
  <c r="C76" i="4"/>
  <c r="B76" i="4"/>
  <c r="L76" i="4" s="1"/>
  <c r="V76" i="4" s="1"/>
  <c r="I76" i="4"/>
  <c r="H76" i="4"/>
  <c r="G76" i="4"/>
  <c r="F76" i="4"/>
  <c r="E76" i="4"/>
  <c r="D76" i="4"/>
  <c r="T75" i="4"/>
  <c r="AD75" i="4" s="1"/>
  <c r="M75" i="4"/>
  <c r="W75" i="4" s="1"/>
  <c r="P76" i="4" l="1"/>
  <c r="Z76" i="4" s="1"/>
  <c r="N76" i="4"/>
  <c r="X76" i="4" s="1"/>
  <c r="O76" i="4"/>
  <c r="Y76" i="4" s="1"/>
  <c r="S76" i="4"/>
  <c r="AC76" i="4" s="1"/>
  <c r="R76" i="4"/>
  <c r="AB76" i="4" s="1"/>
  <c r="Q76" i="4"/>
  <c r="AA76" i="4" s="1"/>
  <c r="T76" i="4"/>
  <c r="AD76" i="4" s="1"/>
  <c r="M76" i="4"/>
  <c r="W76" i="4" s="1"/>
  <c r="C77" i="4"/>
  <c r="B77" i="4"/>
  <c r="L77" i="4" s="1"/>
  <c r="V77" i="4" s="1"/>
  <c r="J77" i="4"/>
  <c r="I77" i="4"/>
  <c r="H77" i="4"/>
  <c r="G77" i="4"/>
  <c r="F77" i="4"/>
  <c r="E77" i="4"/>
  <c r="D77" i="4"/>
  <c r="Q77" i="4" l="1"/>
  <c r="AA77" i="4" s="1"/>
  <c r="O77" i="4"/>
  <c r="Y77" i="4" s="1"/>
  <c r="S77" i="4"/>
  <c r="AC77" i="4" s="1"/>
  <c r="P77" i="4"/>
  <c r="Z77" i="4" s="1"/>
  <c r="N77" i="4"/>
  <c r="X77" i="4" s="1"/>
  <c r="T77" i="4"/>
  <c r="AD77" i="4" s="1"/>
  <c r="R77" i="4"/>
  <c r="AB77" i="4" s="1"/>
  <c r="M77" i="4"/>
  <c r="W77" i="4" s="1"/>
</calcChain>
</file>

<file path=xl/sharedStrings.xml><?xml version="1.0" encoding="utf-8"?>
<sst xmlns="http://schemas.openxmlformats.org/spreadsheetml/2006/main" count="267" uniqueCount="228">
  <si>
    <t>1st stage granites</t>
    <phoneticPr fontId="2" type="noConversion"/>
  </si>
  <si>
    <t>18QTL07</t>
  </si>
  <si>
    <t>18QTL08</t>
  </si>
  <si>
    <t>18QTL09</t>
  </si>
  <si>
    <t>18QTL20</t>
  </si>
  <si>
    <t>18QTL21</t>
  </si>
  <si>
    <t>18QTL22</t>
  </si>
  <si>
    <t>18QTL23</t>
  </si>
  <si>
    <t>18QTL35</t>
  </si>
  <si>
    <t>18QTL36</t>
  </si>
  <si>
    <t>18QTL39</t>
  </si>
  <si>
    <t>18QTL40</t>
  </si>
  <si>
    <t>18QTL38-2</t>
  </si>
  <si>
    <t>18QTL42</t>
  </si>
  <si>
    <t>2nd stage granites</t>
    <phoneticPr fontId="2" type="noConversion"/>
  </si>
  <si>
    <t>18QTL15</t>
  </si>
  <si>
    <t>18QTL16</t>
  </si>
  <si>
    <t>18QTL17</t>
  </si>
  <si>
    <t>18QTL24</t>
  </si>
  <si>
    <t>18QTL25</t>
  </si>
  <si>
    <t>18QTL27</t>
  </si>
  <si>
    <t>18QTL28</t>
  </si>
  <si>
    <t>18QTL31</t>
  </si>
  <si>
    <t>18QTL32</t>
  </si>
  <si>
    <t>18QTL26①</t>
  </si>
  <si>
    <t>18QTL26②</t>
  </si>
  <si>
    <t>18QTL30</t>
  </si>
  <si>
    <t>18QTL33①</t>
  </si>
  <si>
    <t>18QTL33②</t>
  </si>
  <si>
    <t>18QTL34</t>
  </si>
  <si>
    <t>3rd stage granites</t>
    <phoneticPr fontId="2" type="noConversion"/>
  </si>
  <si>
    <t>18QTL18</t>
  </si>
  <si>
    <t>18QTL19</t>
  </si>
  <si>
    <t>18QTL43</t>
  </si>
  <si>
    <t>18QTL44</t>
  </si>
  <si>
    <t>18QTL45</t>
  </si>
  <si>
    <t>18QTL46</t>
  </si>
  <si>
    <t>18QTL47</t>
  </si>
  <si>
    <t>18QTL48</t>
  </si>
  <si>
    <t>Zr/Hf</t>
    <phoneticPr fontId="2" type="noConversion"/>
  </si>
  <si>
    <t>K/Rb</t>
    <phoneticPr fontId="2" type="noConversion"/>
  </si>
  <si>
    <t>Rb/Th</t>
    <phoneticPr fontId="2" type="noConversion"/>
  </si>
  <si>
    <t>Cs/Th</t>
    <phoneticPr fontId="2" type="noConversion"/>
  </si>
  <si>
    <t>U (µg/g)</t>
    <phoneticPr fontId="15" type="noConversion"/>
  </si>
  <si>
    <t>‰</t>
    <phoneticPr fontId="2" type="noConversion"/>
  </si>
  <si>
    <t>‰</t>
    <phoneticPr fontId="2" type="noConversion"/>
  </si>
  <si>
    <t>ug/g</t>
    <phoneticPr fontId="2" type="noConversion"/>
  </si>
  <si>
    <t>Key parameters</t>
    <phoneticPr fontId="2" type="noConversion"/>
  </si>
  <si>
    <r>
      <t>δ</t>
    </r>
    <r>
      <rPr>
        <b/>
        <vertAlign val="subscript"/>
        <sz val="10"/>
        <rFont val="Times New Roman"/>
        <family val="1"/>
      </rPr>
      <t>f</t>
    </r>
    <r>
      <rPr>
        <b/>
        <vertAlign val="superscript"/>
        <sz val="10"/>
        <rFont val="Times New Roman"/>
        <family val="1"/>
      </rPr>
      <t>0</t>
    </r>
    <phoneticPr fontId="2" type="noConversion"/>
  </si>
  <si>
    <r>
      <t>C</t>
    </r>
    <r>
      <rPr>
        <b/>
        <vertAlign val="subscript"/>
        <sz val="10"/>
        <rFont val="Times New Roman"/>
        <family val="1"/>
      </rPr>
      <t>f</t>
    </r>
    <r>
      <rPr>
        <b/>
        <vertAlign val="superscript"/>
        <sz val="10"/>
        <rFont val="Times New Roman"/>
        <family val="1"/>
      </rPr>
      <t>0</t>
    </r>
    <phoneticPr fontId="2" type="noConversion"/>
  </si>
  <si>
    <r>
      <t>Where R</t>
    </r>
    <r>
      <rPr>
        <vertAlign val="subscript"/>
        <sz val="10"/>
        <color theme="1"/>
        <rFont val="Times New Roman"/>
        <family val="1"/>
      </rPr>
      <t>CRM-145</t>
    </r>
    <r>
      <rPr>
        <sz val="10"/>
        <color theme="1"/>
        <rFont val="Times New Roman"/>
        <family val="1"/>
      </rPr>
      <t>=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CRM-145</t>
    </r>
    <r>
      <rPr>
        <sz val="10"/>
        <color theme="1"/>
        <rFont val="Times New Roman"/>
        <family val="1"/>
      </rPr>
      <t>/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CRM-145</t>
    </r>
    <phoneticPr fontId="11" type="noConversion"/>
  </si>
  <si>
    <t xml:space="preserve">Combining Eq. (5), (6), and (7), Eq. (9) can be written as: </t>
    <phoneticPr fontId="11" type="noConversion"/>
  </si>
  <si>
    <r>
      <t>Where α</t>
    </r>
    <r>
      <rPr>
        <vertAlign val="subscript"/>
        <sz val="10"/>
        <color theme="1"/>
        <rFont val="Times New Roman"/>
        <family val="1"/>
      </rPr>
      <t>m-f</t>
    </r>
    <r>
      <rPr>
        <sz val="10"/>
        <color theme="1"/>
        <rFont val="Times New Roman"/>
        <family val="1"/>
      </rPr>
      <t>=Δ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U</t>
    </r>
    <r>
      <rPr>
        <vertAlign val="subscript"/>
        <sz val="10"/>
        <color theme="1"/>
        <rFont val="Times New Roman"/>
        <family val="1"/>
      </rPr>
      <t>m-f</t>
    </r>
    <r>
      <rPr>
        <sz val="10"/>
        <color theme="1"/>
        <rFont val="Times New Roman"/>
        <family val="1"/>
      </rPr>
      <t>/1000+1, X=δ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/1000+1,Y=(δm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/1000+1)</t>
    </r>
    <phoneticPr fontId="11" type="noConversion"/>
  </si>
  <si>
    <t>Sample</t>
    <phoneticPr fontId="2" type="noConversion"/>
  </si>
  <si>
    <t>CIA</t>
    <phoneticPr fontId="2" type="noConversion"/>
  </si>
  <si>
    <r>
      <t>The fractionation factor between the melts and releasing fluid is Δ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U</t>
    </r>
    <r>
      <rPr>
        <vertAlign val="subscript"/>
        <sz val="10"/>
        <color theme="1"/>
        <rFont val="Times New Roman"/>
        <family val="1"/>
      </rPr>
      <t>m-f</t>
    </r>
    <r>
      <rPr>
        <sz val="10"/>
        <color theme="1"/>
        <rFont val="Times New Roman"/>
        <family val="1"/>
      </rPr>
      <t>=δ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-δ</t>
    </r>
    <r>
      <rPr>
        <vertAlign val="subscript"/>
        <sz val="10"/>
        <color theme="1"/>
        <rFont val="Times New Roman"/>
        <family val="1"/>
      </rPr>
      <t>f</t>
    </r>
    <r>
      <rPr>
        <sz val="10"/>
        <color theme="1"/>
        <rFont val="Times New Roman"/>
        <family val="1"/>
      </rPr>
      <t xml:space="preserve">. Slightly different partitioning among  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 xml:space="preserve">U and 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U  may exist between fluid and melts.</t>
    </r>
    <phoneticPr fontId="11" type="noConversion"/>
  </si>
  <si>
    <t>U isotope compositions 
of the Qitianling granites</t>
    <phoneticPr fontId="2" type="noConversion"/>
  </si>
  <si>
    <t>f</t>
    <phoneticPr fontId="15" type="noConversion"/>
  </si>
  <si>
    <t>F</t>
    <phoneticPr fontId="15" type="noConversion"/>
  </si>
  <si>
    <r>
      <t>δ</t>
    </r>
    <r>
      <rPr>
        <vertAlign val="superscript"/>
        <sz val="9"/>
        <rFont val="Times New Roman"/>
        <family val="1"/>
      </rPr>
      <t>238</t>
    </r>
    <r>
      <rPr>
        <sz val="9"/>
        <rFont val="Times New Roman"/>
        <family val="1"/>
      </rPr>
      <t>U  in exsolved fluids</t>
    </r>
    <phoneticPr fontId="2" type="noConversion"/>
  </si>
  <si>
    <r>
      <t>δ</t>
    </r>
    <r>
      <rPr>
        <vertAlign val="superscript"/>
        <sz val="9"/>
        <rFont val="Times New Roman"/>
        <family val="1"/>
      </rPr>
      <t>238</t>
    </r>
    <r>
      <rPr>
        <sz val="9"/>
        <rFont val="Times New Roman"/>
        <family val="1"/>
      </rPr>
      <t>U in  residual melts</t>
    </r>
    <phoneticPr fontId="11" type="noConversion"/>
  </si>
  <si>
    <r>
      <t>δ</t>
    </r>
    <r>
      <rPr>
        <vertAlign val="superscript"/>
        <sz val="9"/>
        <rFont val="Times New Roman"/>
        <family val="1"/>
      </rPr>
      <t>238</t>
    </r>
    <r>
      <rPr>
        <sz val="9"/>
        <rFont val="Times New Roman"/>
        <family val="1"/>
      </rPr>
      <t>U</t>
    </r>
    <r>
      <rPr>
        <vertAlign val="subscript"/>
        <sz val="9"/>
        <rFont val="Times New Roman"/>
        <family val="1"/>
      </rPr>
      <t>0</t>
    </r>
    <r>
      <rPr>
        <sz val="9"/>
        <rFont val="Times New Roman"/>
        <family val="1"/>
      </rPr>
      <t xml:space="preserve"> </t>
    </r>
    <phoneticPr fontId="11" type="noConversion"/>
  </si>
  <si>
    <r>
      <t>D</t>
    </r>
    <r>
      <rPr>
        <vertAlign val="subscript"/>
        <sz val="9"/>
        <rFont val="Times New Roman"/>
        <family val="1"/>
      </rPr>
      <t>fluid-melt</t>
    </r>
    <phoneticPr fontId="11" type="noConversion"/>
  </si>
  <si>
    <r>
      <t>α</t>
    </r>
    <r>
      <rPr>
        <vertAlign val="subscript"/>
        <sz val="9"/>
        <rFont val="Times New Roman"/>
        <family val="1"/>
      </rPr>
      <t>fluid-melt</t>
    </r>
    <phoneticPr fontId="11" type="noConversion"/>
  </si>
  <si>
    <r>
      <t>Δ</t>
    </r>
    <r>
      <rPr>
        <vertAlign val="superscript"/>
        <sz val="9"/>
        <rFont val="Times New Roman"/>
        <family val="1"/>
      </rPr>
      <t>238</t>
    </r>
    <r>
      <rPr>
        <sz val="9"/>
        <rFont val="Times New Roman"/>
        <family val="1"/>
      </rPr>
      <t>U</t>
    </r>
    <r>
      <rPr>
        <vertAlign val="subscript"/>
        <sz val="9"/>
        <rFont val="Times New Roman"/>
        <family val="1"/>
      </rPr>
      <t>fluid-melt</t>
    </r>
    <phoneticPr fontId="11" type="noConversion"/>
  </si>
  <si>
    <t>Notes</t>
    <phoneticPr fontId="2" type="noConversion"/>
  </si>
  <si>
    <r>
      <t>Δ</t>
    </r>
    <r>
      <rPr>
        <vertAlign val="superscript"/>
        <sz val="10"/>
        <rFont val="Times New Roman"/>
        <family val="1"/>
      </rPr>
      <t>238</t>
    </r>
    <r>
      <rPr>
        <sz val="10"/>
        <rFont val="Times New Roman"/>
        <family val="1"/>
      </rPr>
      <t>U</t>
    </r>
    <r>
      <rPr>
        <vertAlign val="subscript"/>
        <sz val="10"/>
        <rFont val="Times New Roman"/>
        <family val="1"/>
      </rPr>
      <t>m-f</t>
    </r>
    <phoneticPr fontId="2" type="noConversion"/>
  </si>
  <si>
    <r>
      <t>Δ</t>
    </r>
    <r>
      <rPr>
        <vertAlign val="superscript"/>
        <sz val="10"/>
        <rFont val="Times New Roman"/>
        <family val="1"/>
      </rPr>
      <t>238</t>
    </r>
    <r>
      <rPr>
        <sz val="10"/>
        <rFont val="Times New Roman"/>
        <family val="1"/>
      </rPr>
      <t>U</t>
    </r>
    <r>
      <rPr>
        <vertAlign val="subscript"/>
        <sz val="10"/>
        <rFont val="Times New Roman"/>
        <family val="1"/>
      </rPr>
      <t>m-f</t>
    </r>
    <phoneticPr fontId="2" type="noConversion"/>
  </si>
  <si>
    <r>
      <t>δ</t>
    </r>
    <r>
      <rPr>
        <b/>
        <vertAlign val="subscript"/>
        <sz val="10"/>
        <rFont val="Times New Roman"/>
        <family val="1"/>
      </rPr>
      <t>m</t>
    </r>
    <r>
      <rPr>
        <b/>
        <vertAlign val="superscript"/>
        <sz val="10"/>
        <rFont val="Times New Roman"/>
        <family val="1"/>
      </rPr>
      <t>0</t>
    </r>
    <phoneticPr fontId="2" type="noConversion"/>
  </si>
  <si>
    <r>
      <t>C</t>
    </r>
    <r>
      <rPr>
        <b/>
        <vertAlign val="subscript"/>
        <sz val="10"/>
        <rFont val="Times New Roman"/>
        <family val="1"/>
      </rPr>
      <t>m</t>
    </r>
    <r>
      <rPr>
        <b/>
        <vertAlign val="superscript"/>
        <sz val="10"/>
        <rFont val="Times New Roman"/>
        <family val="1"/>
      </rPr>
      <t>0</t>
    </r>
    <phoneticPr fontId="2" type="noConversion"/>
  </si>
  <si>
    <t>ALK</t>
    <phoneticPr fontId="2" type="noConversion"/>
  </si>
  <si>
    <t>Ba/Th</t>
    <phoneticPr fontId="2" type="noConversion"/>
  </si>
  <si>
    <t>Sn/Sm</t>
    <phoneticPr fontId="2" type="noConversion"/>
  </si>
  <si>
    <t>U/Th</t>
    <phoneticPr fontId="2" type="noConversion"/>
  </si>
  <si>
    <t>BCR-2</t>
    <phoneticPr fontId="2" type="noConversion"/>
  </si>
  <si>
    <t>18QTL07R</t>
    <phoneticPr fontId="2" type="noConversion"/>
  </si>
  <si>
    <t>18QTL17R</t>
    <phoneticPr fontId="2" type="noConversion"/>
  </si>
  <si>
    <t>18QTL31R</t>
    <phoneticPr fontId="2" type="noConversion"/>
  </si>
  <si>
    <t>GSR-1</t>
    <phoneticPr fontId="2" type="noConversion"/>
  </si>
  <si>
    <t>GSR-3</t>
    <phoneticPr fontId="2" type="noConversion"/>
  </si>
  <si>
    <t>18QTL43R</t>
    <phoneticPr fontId="2" type="noConversion"/>
  </si>
  <si>
    <t>18QTL15R</t>
    <phoneticPr fontId="2" type="noConversion"/>
  </si>
  <si>
    <t>Rb/Sr</t>
    <phoneticPr fontId="2" type="noConversion"/>
  </si>
  <si>
    <t>F</t>
    <phoneticPr fontId="2" type="noConversion"/>
  </si>
  <si>
    <r>
      <t>Fe</t>
    </r>
    <r>
      <rPr>
        <b/>
        <vertAlign val="superscript"/>
        <sz val="11"/>
        <color theme="1"/>
        <rFont val="Times New Roman"/>
        <family val="1"/>
      </rPr>
      <t>3+</t>
    </r>
    <r>
      <rPr>
        <b/>
        <sz val="11"/>
        <color theme="1"/>
        <rFont val="Times New Roman"/>
        <family val="1"/>
      </rPr>
      <t>/ΣFe</t>
    </r>
    <phoneticPr fontId="2" type="noConversion"/>
  </si>
  <si>
    <r>
      <rPr>
        <i/>
        <sz val="10"/>
        <color theme="1"/>
        <rFont val="Times New Roman"/>
        <family val="1"/>
      </rPr>
      <t>F</t>
    </r>
    <r>
      <rPr>
        <sz val="10"/>
        <color theme="1"/>
        <rFont val="Times New Roman"/>
        <family val="1"/>
      </rPr>
      <t xml:space="preserve"> is defined here as the mass ratio of fluid relative to the rock.</t>
    </r>
    <phoneticPr fontId="2" type="noConversion"/>
  </si>
  <si>
    <t>Type</t>
    <phoneticPr fontId="2" type="noConversion"/>
  </si>
  <si>
    <t>Na2O (wt. %)</t>
    <phoneticPr fontId="2" type="noConversion"/>
  </si>
  <si>
    <t>MgO (wt. %)</t>
    <phoneticPr fontId="2" type="noConversion"/>
  </si>
  <si>
    <t>Al2O3 (wt. %)</t>
    <phoneticPr fontId="2" type="noConversion"/>
  </si>
  <si>
    <t>SiO2 (wt. %)</t>
    <phoneticPr fontId="2" type="noConversion"/>
  </si>
  <si>
    <t>P2O5 (wt. %)</t>
    <phoneticPr fontId="2" type="noConversion"/>
  </si>
  <si>
    <t>K2O (wt. %)</t>
    <phoneticPr fontId="2" type="noConversion"/>
  </si>
  <si>
    <t>CaO (wt. %)</t>
    <phoneticPr fontId="2" type="noConversion"/>
  </si>
  <si>
    <t>TiO2 (wt. %)</t>
    <phoneticPr fontId="2" type="noConversion"/>
  </si>
  <si>
    <t>MnO (wt. %)</t>
    <phoneticPr fontId="2" type="noConversion"/>
  </si>
  <si>
    <t>Fe2O3 (wt. %)</t>
    <phoneticPr fontId="2" type="noConversion"/>
  </si>
  <si>
    <t>Sb (ppm)</t>
    <phoneticPr fontId="2" type="noConversion"/>
  </si>
  <si>
    <t>Cs (ppm)</t>
    <phoneticPr fontId="2" type="noConversion"/>
  </si>
  <si>
    <t>ICE 20-22</t>
  </si>
  <si>
    <t>Basalt</t>
  </si>
  <si>
    <t>ICE 20-25</t>
  </si>
  <si>
    <t>ICE 20-28</t>
  </si>
  <si>
    <t>ICE 20-31</t>
  </si>
  <si>
    <t>ICE 20-36</t>
  </si>
  <si>
    <t>ICE 20-37</t>
  </si>
  <si>
    <t>ICE 20-41</t>
  </si>
  <si>
    <t>ICE 20-45</t>
  </si>
  <si>
    <t>ICE 20-19</t>
  </si>
  <si>
    <t>Basaltic Andesite</t>
  </si>
  <si>
    <t>ICE 20-23</t>
  </si>
  <si>
    <t>ICE 20-34</t>
  </si>
  <si>
    <t xml:space="preserve">ICE 20-40 </t>
  </si>
  <si>
    <t>ICE 20-44</t>
  </si>
  <si>
    <t>ICE 20-24</t>
  </si>
  <si>
    <t>Andesite</t>
    <phoneticPr fontId="11" type="noConversion"/>
  </si>
  <si>
    <t>ICE 20-35</t>
  </si>
  <si>
    <t>Andesite</t>
  </si>
  <si>
    <t>ICE 20-32</t>
  </si>
  <si>
    <t>Dacite</t>
    <phoneticPr fontId="11" type="noConversion"/>
  </si>
  <si>
    <t>ICE 20-33</t>
  </si>
  <si>
    <t>Rhyolite</t>
  </si>
  <si>
    <t>ICE 20-33R</t>
    <phoneticPr fontId="2" type="noConversion"/>
  </si>
  <si>
    <t>Geostandards</t>
    <phoneticPr fontId="2" type="noConversion"/>
  </si>
  <si>
    <r>
      <t>SiO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rFont val="Times New Roman"/>
        <family val="1"/>
      </rPr>
      <t xml:space="preserve"> (wt. %)</t>
    </r>
    <phoneticPr fontId="2" type="noConversion"/>
  </si>
  <si>
    <r>
      <t>TiO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rFont val="Times New Roman"/>
        <family val="1"/>
      </rPr>
      <t xml:space="preserve"> (wt. %)</t>
    </r>
    <phoneticPr fontId="2" type="noConversion"/>
  </si>
  <si>
    <r>
      <t>Al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 xml:space="preserve">3 </t>
    </r>
    <r>
      <rPr>
        <b/>
        <sz val="11"/>
        <rFont val="Times New Roman"/>
        <family val="1"/>
      </rPr>
      <t>(wt. %)</t>
    </r>
    <phoneticPr fontId="2" type="noConversion"/>
  </si>
  <si>
    <r>
      <t>TFe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3 </t>
    </r>
    <r>
      <rPr>
        <b/>
        <sz val="11"/>
        <rFont val="Times New Roman"/>
        <family val="1"/>
      </rPr>
      <t>(wt. %)</t>
    </r>
    <phoneticPr fontId="2" type="noConversion"/>
  </si>
  <si>
    <t xml:space="preserve">MnO (wt. %) </t>
    <phoneticPr fontId="2" type="noConversion"/>
  </si>
  <si>
    <r>
      <t>Na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O </t>
    </r>
    <r>
      <rPr>
        <b/>
        <sz val="11"/>
        <rFont val="Times New Roman"/>
        <family val="1"/>
      </rPr>
      <t xml:space="preserve">(wt. %) </t>
    </r>
    <phoneticPr fontId="2" type="noConversion"/>
  </si>
  <si>
    <r>
      <t>K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sz val="11"/>
        <rFont val="Times New Roman"/>
        <family val="1"/>
      </rPr>
      <t xml:space="preserve"> (wt. %)</t>
    </r>
    <phoneticPr fontId="2" type="noConversion"/>
  </si>
  <si>
    <r>
      <t>P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5</t>
    </r>
    <r>
      <rPr>
        <b/>
        <sz val="11"/>
        <rFont val="Times New Roman"/>
        <family val="1"/>
      </rPr>
      <t xml:space="preserve"> (wt. %)</t>
    </r>
    <phoneticPr fontId="2" type="noConversion"/>
  </si>
  <si>
    <t>LOI (wt. %)</t>
    <phoneticPr fontId="2" type="noConversion"/>
  </si>
  <si>
    <t>Total (wt. %)</t>
    <phoneticPr fontId="2" type="noConversion"/>
  </si>
  <si>
    <t>FeO (wt. %)</t>
    <phoneticPr fontId="2" type="noConversion"/>
  </si>
  <si>
    <t>·</t>
    <phoneticPr fontId="2" type="noConversion"/>
  </si>
  <si>
    <t>ΣFe (wt. %)</t>
    <phoneticPr fontId="2" type="noConversion"/>
  </si>
  <si>
    <r>
      <t>Rb (μg</t>
    </r>
    <r>
      <rPr>
        <b/>
        <sz val="11"/>
        <rFont val="宋体"/>
        <family val="1"/>
        <charset val="134"/>
      </rPr>
      <t>/g</t>
    </r>
    <r>
      <rPr>
        <b/>
        <sz val="11"/>
        <rFont val="Times New Roman"/>
        <family val="1"/>
      </rPr>
      <t>)</t>
    </r>
    <phoneticPr fontId="2" type="noConversion"/>
  </si>
  <si>
    <t>Sr (μg/g)</t>
    <phoneticPr fontId="2" type="noConversion"/>
  </si>
  <si>
    <t>Zr (μg/g)</t>
    <phoneticPr fontId="2" type="noConversion"/>
  </si>
  <si>
    <t>Sn (μg/g)</t>
    <phoneticPr fontId="2" type="noConversion"/>
  </si>
  <si>
    <t>Cs (μg/g)</t>
    <phoneticPr fontId="2" type="noConversion"/>
  </si>
  <si>
    <t>Hf (μg/g)</t>
    <phoneticPr fontId="2" type="noConversion"/>
  </si>
  <si>
    <t>Th (μg/g)</t>
    <phoneticPr fontId="2" type="noConversion"/>
  </si>
  <si>
    <t>U  (μg/g)</t>
    <phoneticPr fontId="2" type="noConversion"/>
  </si>
  <si>
    <t>F (μg/g)</t>
    <phoneticPr fontId="2" type="noConversion"/>
  </si>
  <si>
    <t>Cl (μg/g)</t>
    <phoneticPr fontId="2" type="noConversion"/>
  </si>
  <si>
    <t>Li (μg/g)</t>
    <phoneticPr fontId="2" type="noConversion"/>
  </si>
  <si>
    <t>Be (μg/g)</t>
    <phoneticPr fontId="2" type="noConversion"/>
  </si>
  <si>
    <t>B (μg/g)</t>
    <phoneticPr fontId="2" type="noConversion"/>
  </si>
  <si>
    <t>V  (μg/g)</t>
    <phoneticPr fontId="2" type="noConversion"/>
  </si>
  <si>
    <t>Cr (μg/g)</t>
    <phoneticPr fontId="2" type="noConversion"/>
  </si>
  <si>
    <t>Co (μg/g)</t>
    <phoneticPr fontId="2" type="noConversion"/>
  </si>
  <si>
    <t>Ni (μg/g)</t>
    <phoneticPr fontId="2" type="noConversion"/>
  </si>
  <si>
    <t>Cu (μg/g)</t>
    <phoneticPr fontId="2" type="noConversion"/>
  </si>
  <si>
    <t>Zn (μg/g)</t>
    <phoneticPr fontId="2" type="noConversion"/>
  </si>
  <si>
    <t>Ga (μg/g)</t>
    <phoneticPr fontId="2" type="noConversion"/>
  </si>
  <si>
    <t>Ge (μg/g)</t>
    <phoneticPr fontId="2" type="noConversion"/>
  </si>
  <si>
    <t>As (μg/g)</t>
    <phoneticPr fontId="2" type="noConversion"/>
  </si>
  <si>
    <t>Rb (μg/g)</t>
    <phoneticPr fontId="2" type="noConversion"/>
  </si>
  <si>
    <t>Sr (μg/g)</t>
    <phoneticPr fontId="2" type="noConversion"/>
  </si>
  <si>
    <t>Y (μg/g)</t>
    <phoneticPr fontId="2" type="noConversion"/>
  </si>
  <si>
    <t>Zr (μg/g)</t>
    <phoneticPr fontId="2" type="noConversion"/>
  </si>
  <si>
    <t>Nb (μg/g)</t>
    <phoneticPr fontId="2" type="noConversion"/>
  </si>
  <si>
    <t>Mo (μg/g)</t>
    <phoneticPr fontId="2" type="noConversion"/>
  </si>
  <si>
    <t>Ag (μg/g)</t>
    <phoneticPr fontId="2" type="noConversion"/>
  </si>
  <si>
    <t>Cd (μg/g)</t>
    <phoneticPr fontId="2" type="noConversion"/>
  </si>
  <si>
    <t>Sn (μg/g)</t>
    <phoneticPr fontId="2" type="noConversion"/>
  </si>
  <si>
    <t>Ba (μg/g)</t>
    <phoneticPr fontId="2" type="noConversion"/>
  </si>
  <si>
    <t>La (μg/g)</t>
    <phoneticPr fontId="2" type="noConversion"/>
  </si>
  <si>
    <t>Ce (μg/g)</t>
    <phoneticPr fontId="2" type="noConversion"/>
  </si>
  <si>
    <t>Pr (μg/g)</t>
    <phoneticPr fontId="2" type="noConversion"/>
  </si>
  <si>
    <t>Nd (μg/g)</t>
    <phoneticPr fontId="2" type="noConversion"/>
  </si>
  <si>
    <t>Sm (μg/g)</t>
    <phoneticPr fontId="2" type="noConversion"/>
  </si>
  <si>
    <t>Eu (μg/g)</t>
    <phoneticPr fontId="2" type="noConversion"/>
  </si>
  <si>
    <t>Gd (μg/g)</t>
    <phoneticPr fontId="2" type="noConversion"/>
  </si>
  <si>
    <t>Tb (μg/g)</t>
    <phoneticPr fontId="2" type="noConversion"/>
  </si>
  <si>
    <t>Dy (μg/g)</t>
    <phoneticPr fontId="2" type="noConversion"/>
  </si>
  <si>
    <t>Ho (μg/g)</t>
    <phoneticPr fontId="2" type="noConversion"/>
  </si>
  <si>
    <t>Er (μg/g)</t>
    <phoneticPr fontId="2" type="noConversion"/>
  </si>
  <si>
    <t>Tm (μg/g)</t>
    <phoneticPr fontId="2" type="noConversion"/>
  </si>
  <si>
    <t>Yb (μg/g)</t>
    <phoneticPr fontId="2" type="noConversion"/>
  </si>
  <si>
    <t>Lu (μg/g)</t>
    <phoneticPr fontId="2" type="noConversion"/>
  </si>
  <si>
    <t>Hf (μg/g)</t>
    <phoneticPr fontId="2" type="noConversion"/>
  </si>
  <si>
    <t>Ta (μg/g)</t>
    <phoneticPr fontId="2" type="noConversion"/>
  </si>
  <si>
    <t>W (μg/g)</t>
    <phoneticPr fontId="2" type="noConversion"/>
  </si>
  <si>
    <t>Tl (μg/g)</t>
    <phoneticPr fontId="2" type="noConversion"/>
  </si>
  <si>
    <t>Pb (μg/g)</t>
    <phoneticPr fontId="2" type="noConversion"/>
  </si>
  <si>
    <t>Th (μg/g)</t>
    <phoneticPr fontId="2" type="noConversion"/>
  </si>
  <si>
    <t>U (μg/g)</t>
    <phoneticPr fontId="2" type="noConversion"/>
  </si>
  <si>
    <r>
      <t>D</t>
    </r>
    <r>
      <rPr>
        <b/>
        <vertAlign val="subscript"/>
        <sz val="10"/>
        <rFont val="Times New Roman"/>
        <family val="1"/>
      </rPr>
      <t>melt-fluid</t>
    </r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</si>
  <si>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238</t>
    </r>
    <r>
      <rPr>
        <b/>
        <sz val="11"/>
        <color theme="1"/>
        <rFont val="Times New Roman"/>
        <family val="1"/>
      </rPr>
      <t>U</t>
    </r>
    <r>
      <rPr>
        <b/>
        <vertAlign val="subscript"/>
        <sz val="11"/>
        <color theme="1"/>
        <rFont val="Times New Roman"/>
        <family val="1"/>
      </rPr>
      <t xml:space="preserve">CRM-145 </t>
    </r>
    <r>
      <rPr>
        <b/>
        <sz val="11"/>
        <color theme="1"/>
        <rFont val="Times New Roman"/>
        <family val="1"/>
      </rPr>
      <t>(‰)</t>
    </r>
    <r>
      <rPr>
        <b/>
        <vertAlign val="superscript"/>
        <sz val="11"/>
        <color theme="1"/>
        <rFont val="Times New Roman"/>
        <family val="1"/>
      </rPr>
      <t>a</t>
    </r>
    <phoneticPr fontId="2" type="noConversion"/>
  </si>
  <si>
    <r>
      <t>2SD</t>
    </r>
    <r>
      <rPr>
        <b/>
        <vertAlign val="superscript"/>
        <sz val="11"/>
        <color theme="1"/>
        <rFont val="Times New Roman"/>
        <family val="1"/>
      </rPr>
      <t>b</t>
    </r>
    <phoneticPr fontId="2" type="noConversion"/>
  </si>
  <si>
    <r>
      <t>n</t>
    </r>
    <r>
      <rPr>
        <b/>
        <vertAlign val="superscript"/>
        <sz val="11"/>
        <color theme="1"/>
        <rFont val="Times New Roman"/>
        <family val="1"/>
      </rPr>
      <t>c</t>
    </r>
    <phoneticPr fontId="2" type="noConversion"/>
  </si>
  <si>
    <t>GSR-1</t>
  </si>
  <si>
    <r>
      <t>a</t>
    </r>
    <r>
      <rPr>
        <sz val="11"/>
        <color rgb="FF000000"/>
        <rFont val="Times New Roman"/>
        <family val="1"/>
      </rPr>
      <t xml:space="preserve"> δ</t>
    </r>
    <r>
      <rPr>
        <vertAlign val="superscript"/>
        <sz val="11"/>
        <color rgb="FF000000"/>
        <rFont val="Times New Roman"/>
        <family val="1"/>
      </rPr>
      <t>238</t>
    </r>
    <r>
      <rPr>
        <sz val="11"/>
        <color rgb="FF000000"/>
        <rFont val="Times New Roman"/>
        <family val="1"/>
      </rPr>
      <t>U = [(</t>
    </r>
    <r>
      <rPr>
        <vertAlign val="superscript"/>
        <sz val="11"/>
        <color rgb="FF000000"/>
        <rFont val="Times New Roman"/>
        <family val="1"/>
      </rPr>
      <t>238/235</t>
    </r>
    <r>
      <rPr>
        <sz val="11"/>
        <color rgb="FF000000"/>
        <rFont val="Times New Roman"/>
        <family val="1"/>
      </rPr>
      <t>U</t>
    </r>
    <r>
      <rPr>
        <vertAlign val="subscript"/>
        <sz val="11"/>
        <color rgb="FF000000"/>
        <rFont val="Times New Roman"/>
        <family val="1"/>
      </rPr>
      <t>sample</t>
    </r>
    <r>
      <rPr>
        <sz val="11"/>
        <color rgb="FF000000"/>
        <rFont val="Times New Roman"/>
        <family val="1"/>
      </rPr>
      <t>)/(</t>
    </r>
    <r>
      <rPr>
        <vertAlign val="superscript"/>
        <sz val="11"/>
        <color rgb="FF000000"/>
        <rFont val="Times New Roman"/>
        <family val="1"/>
      </rPr>
      <t>238/235</t>
    </r>
    <r>
      <rPr>
        <sz val="11"/>
        <color rgb="FF000000"/>
        <rFont val="Times New Roman"/>
        <family val="1"/>
      </rPr>
      <t>U</t>
    </r>
    <r>
      <rPr>
        <vertAlign val="subscript"/>
        <sz val="11"/>
        <color rgb="FF000000"/>
        <rFont val="Times New Roman"/>
        <family val="1"/>
      </rPr>
      <t>CRM-145</t>
    </r>
    <r>
      <rPr>
        <sz val="11"/>
        <color rgb="FF000000"/>
        <rFont val="Times New Roman"/>
        <family val="1"/>
      </rPr>
      <t>)-1]×1000‰.</t>
    </r>
    <phoneticPr fontId="11" type="noConversion"/>
  </si>
  <si>
    <r>
      <t xml:space="preserve">b </t>
    </r>
    <r>
      <rPr>
        <sz val="11"/>
        <color rgb="FF000000"/>
        <rFont val="Times New Roman"/>
        <family val="1"/>
      </rPr>
      <t>2SD = two times the standard deviation of n repeat measurements. Since the n of samples is 2, their corresponding 2SD is only used to show the repeatability of the measurement results. The long-term external precision is adopted to characterize the uncertainties of U isotope data.</t>
    </r>
    <phoneticPr fontId="11" type="noConversion"/>
  </si>
  <si>
    <r>
      <rPr>
        <vertAlign val="superscript"/>
        <sz val="11"/>
        <color rgb="FF000000"/>
        <rFont val="Times New Roman"/>
        <family val="1"/>
      </rPr>
      <t xml:space="preserve">c </t>
    </r>
    <r>
      <rPr>
        <sz val="11"/>
        <color rgb="FF000000"/>
        <rFont val="Times New Roman"/>
        <family val="1"/>
      </rPr>
      <t>n is the times of repeated measurements of the same solution.</t>
    </r>
  </si>
  <si>
    <r>
      <rPr>
        <vertAlign val="superscript"/>
        <sz val="11"/>
        <color rgb="FF000000"/>
        <rFont val="Times New Roman"/>
        <family val="1"/>
      </rPr>
      <t xml:space="preserve">d </t>
    </r>
    <r>
      <rPr>
        <sz val="11"/>
        <color rgb="FF000000"/>
        <rFont val="Times New Roman"/>
        <family val="1"/>
      </rPr>
      <t>Replicate = repeat dissolution and chemical purification of individual samples.</t>
    </r>
  </si>
  <si>
    <r>
      <t>Replicate</t>
    </r>
    <r>
      <rPr>
        <b/>
        <vertAlign val="superscript"/>
        <sz val="11"/>
        <color theme="1"/>
        <rFont val="Times New Roman"/>
        <family val="1"/>
      </rPr>
      <t>d</t>
    </r>
    <phoneticPr fontId="11" type="noConversion"/>
  </si>
  <si>
    <t>References</t>
    <phoneticPr fontId="11" type="noConversion"/>
  </si>
  <si>
    <t>Reference (Wang et al., 2023)</t>
    <phoneticPr fontId="2" type="noConversion"/>
  </si>
  <si>
    <t>GBW07360</t>
  </si>
  <si>
    <t>Reference (Li and Tissot, 2022)</t>
    <phoneticPr fontId="11" type="noConversion"/>
  </si>
  <si>
    <t>Reference (Wang et al., 2023)</t>
    <phoneticPr fontId="11" type="noConversion"/>
  </si>
  <si>
    <t>Reference (Wang et al., 2013)</t>
    <phoneticPr fontId="11" type="noConversion"/>
  </si>
  <si>
    <r>
      <t>Based on mass  conservation, we can have: d</t>
    </r>
    <r>
      <rPr>
        <i/>
        <sz val="10"/>
        <color theme="1"/>
        <rFont val="Times New Roman"/>
        <family val="1"/>
      </rPr>
      <t>F</t>
    </r>
    <r>
      <rPr>
        <sz val="10"/>
        <color theme="1"/>
        <rFont val="Times New Roman"/>
        <family val="1"/>
      </rPr>
      <t>* 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+1*C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=(C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+dC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)*1+(C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+dC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)/D*d</t>
    </r>
    <r>
      <rPr>
        <i/>
        <sz val="10"/>
        <color theme="1"/>
        <rFont val="Times New Roman"/>
        <family val="1"/>
      </rPr>
      <t>F</t>
    </r>
    <r>
      <rPr>
        <sz val="10"/>
        <color theme="1"/>
        <rFont val="Times New Roman"/>
        <family val="1"/>
      </rPr>
      <t xml:space="preserve">   (Eq. S-5)</t>
    </r>
  </si>
  <si>
    <r>
      <t>Assuming dC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*d</t>
    </r>
    <r>
      <rPr>
        <i/>
        <sz val="10"/>
        <color theme="1"/>
        <rFont val="Times New Roman"/>
        <family val="1"/>
      </rPr>
      <t>F</t>
    </r>
    <r>
      <rPr>
        <sz val="10"/>
        <color theme="1"/>
        <rFont val="Times New Roman"/>
        <family val="1"/>
      </rPr>
      <t>=0, Eq.(1) can be rearranged as: d</t>
    </r>
    <r>
      <rPr>
        <i/>
        <sz val="10"/>
        <color theme="1"/>
        <rFont val="Times New Roman"/>
        <family val="1"/>
      </rPr>
      <t>F</t>
    </r>
    <r>
      <rPr>
        <sz val="10"/>
        <color theme="1"/>
        <rFont val="Times New Roman"/>
        <family val="1"/>
      </rPr>
      <t>*(C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-C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/D)=dC</t>
    </r>
    <r>
      <rPr>
        <vertAlign val="subscript"/>
        <sz val="10"/>
        <color theme="1"/>
        <rFont val="Times New Roman"/>
        <family val="1"/>
      </rPr>
      <t xml:space="preserve">m   </t>
    </r>
    <r>
      <rPr>
        <sz val="10"/>
        <color theme="1"/>
        <rFont val="Times New Roman"/>
        <family val="1"/>
      </rPr>
      <t>(Eq. S-6)</t>
    </r>
  </si>
  <si>
    <r>
      <t>Integration of Eq. (2) leads to: 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=(C</t>
    </r>
    <r>
      <rPr>
        <vertAlign val="subscript"/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-C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*D)*e</t>
    </r>
    <r>
      <rPr>
        <vertAlign val="superscript"/>
        <sz val="10"/>
        <color theme="1"/>
        <rFont val="Times New Roman"/>
        <family val="1"/>
      </rPr>
      <t>-</t>
    </r>
    <r>
      <rPr>
        <i/>
        <vertAlign val="super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/D</t>
    </r>
    <r>
      <rPr>
        <sz val="10"/>
        <color theme="1"/>
        <rFont val="Times New Roman"/>
        <family val="1"/>
      </rPr>
      <t>+C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*D   (Eq. S-7)</t>
    </r>
  </si>
  <si>
    <r>
      <t>Assuming α</t>
    </r>
    <r>
      <rPr>
        <vertAlign val="subscript"/>
        <sz val="10"/>
        <color theme="1"/>
        <rFont val="Times New Roman"/>
        <family val="1"/>
      </rPr>
      <t>r-f</t>
    </r>
    <r>
      <rPr>
        <sz val="10"/>
        <color theme="1"/>
        <rFont val="Times New Roman"/>
        <family val="1"/>
      </rPr>
      <t>=</t>
    </r>
    <r>
      <rPr>
        <vertAlign val="superscript"/>
        <sz val="10"/>
        <color theme="1"/>
        <rFont val="Times New Roman"/>
        <family val="1"/>
      </rPr>
      <t>238D</t>
    </r>
    <r>
      <rPr>
        <sz val="10"/>
        <color theme="1"/>
        <rFont val="Times New Roman"/>
        <family val="1"/>
      </rPr>
      <t>/</t>
    </r>
    <r>
      <rPr>
        <vertAlign val="superscript"/>
        <sz val="10"/>
        <color theme="1"/>
        <rFont val="Times New Roman"/>
        <family val="1"/>
      </rPr>
      <t>235D</t>
    </r>
    <r>
      <rPr>
        <sz val="10"/>
        <color theme="1"/>
        <rFont val="Times New Roman"/>
        <family val="1"/>
      </rPr>
      <t>=(δm+1000)/(δ</t>
    </r>
    <r>
      <rPr>
        <vertAlign val="subscript"/>
        <sz val="10"/>
        <color theme="1"/>
        <rFont val="Times New Roman"/>
        <family val="1"/>
      </rPr>
      <t>f</t>
    </r>
    <r>
      <rPr>
        <sz val="10"/>
        <color theme="1"/>
        <rFont val="Times New Roman"/>
        <family val="1"/>
      </rPr>
      <t>+1000)</t>
    </r>
    <r>
      <rPr>
        <sz val="10"/>
        <color theme="1"/>
        <rFont val="微软雅黑"/>
        <family val="1"/>
        <charset val="134"/>
      </rPr>
      <t>≈</t>
    </r>
    <r>
      <rPr>
        <sz val="10"/>
        <color theme="1"/>
        <rFont val="Times New Roman"/>
        <family val="1"/>
      </rPr>
      <t>Δ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U</t>
    </r>
    <r>
      <rPr>
        <vertAlign val="subscript"/>
        <sz val="10"/>
        <color theme="1"/>
        <rFont val="Times New Roman"/>
        <family val="1"/>
      </rPr>
      <t>m-f</t>
    </r>
    <r>
      <rPr>
        <sz val="10"/>
        <color theme="1"/>
        <rFont val="Times New Roman"/>
        <family val="1"/>
      </rPr>
      <t>/1000+1   (Eq. S-8)</t>
    </r>
  </si>
  <si>
    <r>
      <t xml:space="preserve">then, 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D=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Dα</t>
    </r>
    <r>
      <rPr>
        <vertAlign val="subscript"/>
        <sz val="10"/>
        <color theme="1"/>
        <rFont val="Times New Roman"/>
        <family val="1"/>
      </rPr>
      <t>m-f</t>
    </r>
    <r>
      <rPr>
        <sz val="10"/>
        <color theme="1"/>
        <rFont val="Times New Roman"/>
        <family val="1"/>
      </rPr>
      <t>=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D(Δ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U</t>
    </r>
    <r>
      <rPr>
        <vertAlign val="subscript"/>
        <sz val="10"/>
        <color theme="1"/>
        <rFont val="Times New Roman"/>
        <family val="1"/>
      </rPr>
      <t>m-f</t>
    </r>
    <r>
      <rPr>
        <sz val="10"/>
        <color theme="1"/>
        <rFont val="Times New Roman"/>
        <family val="1"/>
      </rPr>
      <t>/1000+1)    (Eq. S-9)</t>
    </r>
  </si>
  <si>
    <r>
      <t>238C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=(δ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/1000+1</t>
    </r>
    <r>
      <rPr>
        <sz val="10"/>
        <color theme="1"/>
        <rFont val="微软雅黑"/>
        <family val="1"/>
        <charset val="134"/>
      </rPr>
      <t>）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R</t>
    </r>
    <r>
      <rPr>
        <vertAlign val="subscript"/>
        <sz val="10"/>
        <color theme="1"/>
        <rFont val="Times New Roman"/>
        <family val="1"/>
      </rPr>
      <t>CRM-145</t>
    </r>
    <r>
      <rPr>
        <sz val="10"/>
        <color theme="1"/>
        <rFont val="Times New Roman"/>
        <family val="1"/>
      </rPr>
      <t>=X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R</t>
    </r>
    <r>
      <rPr>
        <vertAlign val="subscript"/>
        <sz val="10"/>
        <color theme="1"/>
        <rFont val="Times New Roman"/>
        <family val="1"/>
      </rPr>
      <t>CRM-145</t>
    </r>
    <r>
      <rPr>
        <sz val="10"/>
        <color theme="1"/>
        <rFont val="Times New Roman"/>
        <family val="1"/>
      </rPr>
      <t xml:space="preserve">   (Eq. S-10)</t>
    </r>
  </si>
  <si>
    <r>
      <t>238C</t>
    </r>
    <r>
      <rPr>
        <vertAlign val="subscript"/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=(δ</t>
    </r>
    <r>
      <rPr>
        <vertAlign val="subscript"/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/1000+1</t>
    </r>
    <r>
      <rPr>
        <sz val="10"/>
        <color theme="1"/>
        <rFont val="微软雅黑"/>
        <family val="1"/>
        <charset val="134"/>
      </rPr>
      <t>）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R</t>
    </r>
    <r>
      <rPr>
        <vertAlign val="subscript"/>
        <sz val="10"/>
        <color theme="1"/>
        <rFont val="Times New Roman"/>
        <family val="1"/>
      </rPr>
      <t>CRM-145</t>
    </r>
    <r>
      <rPr>
        <sz val="10"/>
        <color theme="1"/>
        <rFont val="Times New Roman"/>
        <family val="1"/>
      </rPr>
      <t>=Y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R</t>
    </r>
    <r>
      <rPr>
        <vertAlign val="subscript"/>
        <sz val="10"/>
        <color theme="1"/>
        <rFont val="Times New Roman"/>
        <family val="1"/>
      </rPr>
      <t>CRM-145</t>
    </r>
    <r>
      <rPr>
        <sz val="10"/>
        <color theme="1"/>
        <rFont val="Times New Roman"/>
        <family val="1"/>
      </rPr>
      <t xml:space="preserve">   (Eq. S-11)</t>
    </r>
  </si>
  <si>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=(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-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*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D)e</t>
    </r>
    <r>
      <rPr>
        <vertAlign val="superscript"/>
        <sz val="10"/>
        <color theme="1"/>
        <rFont val="Times New Roman"/>
        <family val="1"/>
      </rPr>
      <t>-f/235D</t>
    </r>
    <r>
      <rPr>
        <sz val="10"/>
        <color theme="1"/>
        <rFont val="Times New Roman"/>
        <family val="1"/>
      </rPr>
      <t>+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0 235</t>
    </r>
    <r>
      <rPr>
        <sz val="10"/>
        <color theme="1"/>
        <rFont val="Times New Roman"/>
        <family val="1"/>
      </rPr>
      <t>D   (Eq. S-12)</t>
    </r>
  </si>
  <si>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=(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-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*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D)e</t>
    </r>
    <r>
      <rPr>
        <vertAlign val="superscript"/>
        <sz val="10"/>
        <color theme="1"/>
        <rFont val="Times New Roman"/>
        <family val="1"/>
      </rPr>
      <t>-f/238D</t>
    </r>
    <r>
      <rPr>
        <sz val="10"/>
        <color theme="1"/>
        <rFont val="Times New Roman"/>
        <family val="1"/>
      </rPr>
      <t>+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0 238</t>
    </r>
    <r>
      <rPr>
        <sz val="10"/>
        <color theme="1"/>
        <rFont val="Times New Roman"/>
        <family val="1"/>
      </rPr>
      <t>D   (Eq. S-13)</t>
    </r>
  </si>
  <si>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/R</t>
    </r>
    <r>
      <rPr>
        <vertAlign val="subscript"/>
        <sz val="10"/>
        <color theme="1"/>
        <rFont val="Times New Roman"/>
        <family val="1"/>
      </rPr>
      <t>CRM-145</t>
    </r>
    <r>
      <rPr>
        <sz val="10"/>
        <color theme="1"/>
        <rFont val="Times New Roman"/>
        <family val="1"/>
      </rPr>
      <t>=(Y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-X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0 235</t>
    </r>
    <r>
      <rPr>
        <sz val="10"/>
        <color theme="1"/>
        <rFont val="Times New Roman"/>
        <family val="1"/>
      </rPr>
      <t>Dα</t>
    </r>
    <r>
      <rPr>
        <vertAlign val="subscript"/>
        <sz val="10"/>
        <color theme="1"/>
        <rFont val="Times New Roman"/>
        <family val="1"/>
      </rPr>
      <t>m-f</t>
    </r>
    <r>
      <rPr>
        <sz val="10"/>
        <color theme="1"/>
        <rFont val="Times New Roman"/>
        <family val="1"/>
      </rPr>
      <t>)e</t>
    </r>
    <r>
      <rPr>
        <vertAlign val="superscript"/>
        <sz val="10"/>
        <color theme="1"/>
        <rFont val="Times New Roman"/>
        <family val="1"/>
      </rPr>
      <t>-f/(235Dαm-f)</t>
    </r>
    <r>
      <rPr>
        <sz val="10"/>
        <color theme="1"/>
        <rFont val="Times New Roman"/>
        <family val="1"/>
      </rPr>
      <t>+X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f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Dα</t>
    </r>
    <r>
      <rPr>
        <vertAlign val="subscript"/>
        <sz val="10"/>
        <color theme="1"/>
        <rFont val="Times New Roman"/>
        <family val="1"/>
      </rPr>
      <t>m-f</t>
    </r>
    <r>
      <rPr>
        <sz val="10"/>
        <color theme="1"/>
        <rFont val="Times New Roman"/>
        <family val="1"/>
      </rPr>
      <t xml:space="preserve">   (Eq. S-14)</t>
    </r>
  </si>
  <si>
    <r>
      <t>Then, δ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(‰)=</t>
    </r>
    <r>
      <rPr>
        <vertAlign val="superscript"/>
        <sz val="10"/>
        <color theme="1"/>
        <rFont val="Times New Roman"/>
        <family val="1"/>
      </rPr>
      <t>238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/</t>
    </r>
    <r>
      <rPr>
        <vertAlign val="superscript"/>
        <sz val="10"/>
        <color theme="1"/>
        <rFont val="Times New Roman"/>
        <family val="1"/>
      </rPr>
      <t>235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/R</t>
    </r>
    <r>
      <rPr>
        <vertAlign val="subscript"/>
        <sz val="10"/>
        <color theme="1"/>
        <rFont val="Times New Roman"/>
        <family val="1"/>
      </rPr>
      <t>CRM-145</t>
    </r>
    <r>
      <rPr>
        <sz val="10"/>
        <color theme="1"/>
        <rFont val="Times New Roman"/>
        <family val="1"/>
      </rPr>
      <t xml:space="preserve"> 1000-1000   (Eq. S-15)</t>
    </r>
  </si>
  <si>
    <r>
      <rPr>
        <b/>
        <sz val="11"/>
        <color theme="1"/>
        <rFont val="Times New Roman"/>
        <family val="1"/>
      </rPr>
      <t>Table S-1</t>
    </r>
    <r>
      <rPr>
        <sz val="11"/>
        <color theme="1"/>
        <rFont val="Times New Roman"/>
        <family val="1"/>
      </rPr>
      <t xml:space="preserve">  Some elements concentrations and bulk-rock U isotopic data of the Hekla  rock suits  in this study.</t>
    </r>
  </si>
  <si>
    <t>© 2025 The Authors </t>
  </si>
  <si>
    <t>Published by the European Association of Geochemistry under Creative Commons License CC-BY-NC-ND.</t>
  </si>
  <si>
    <r>
      <rPr>
        <b/>
        <sz val="11"/>
        <color theme="1"/>
        <rFont val="Times New Roman"/>
        <family val="1"/>
      </rPr>
      <t>Table S-2</t>
    </r>
    <r>
      <rPr>
        <sz val="11"/>
        <color theme="1"/>
        <rFont val="Times New Roman"/>
        <family val="1"/>
      </rPr>
      <t xml:space="preserve">  Some elements concentrations and bulk-rock U isotopic data of the Qitianling granites in this study.</t>
    </r>
  </si>
  <si>
    <r>
      <rPr>
        <b/>
        <sz val="11"/>
        <color theme="1"/>
        <rFont val="Times New Roman"/>
        <family val="1"/>
      </rPr>
      <t>Table S-3</t>
    </r>
    <r>
      <rPr>
        <sz val="11"/>
        <color theme="1"/>
        <rFont val="Times New Roman"/>
        <family val="1"/>
      </rPr>
      <t xml:space="preserve">  Uranium isotopic fractionation modelled by Rayleigh distillation for fluid exsolution.</t>
    </r>
  </si>
  <si>
    <r>
      <rPr>
        <b/>
        <sz val="10"/>
        <rFont val="Times New Roman"/>
        <family val="1"/>
      </rPr>
      <t>Table S-4</t>
    </r>
    <r>
      <rPr>
        <sz val="10"/>
        <rFont val="Times New Roman"/>
        <family val="1"/>
      </rPr>
      <t xml:space="preserve">  Fluid-melt mixing model.</t>
    </r>
  </si>
  <si>
    <r>
      <t xml:space="preserve">Wang, X., Wang, X., Wang, L., Wu, S., Xue, D., Duan, W., Ma, Z., Xiao, J., Li, X. (2023) Uranium Isotope Ratios of Twenty‐nine Geological Rock Reference Materials Measured by MC‐ICP‐MS. </t>
    </r>
    <r>
      <rPr>
        <i/>
        <sz val="11"/>
        <color rgb="FF222222"/>
        <rFont val="Times New Roman"/>
        <family val="1"/>
      </rPr>
      <t>Geostandards and Geoanalytical Research</t>
    </r>
    <r>
      <rPr>
        <sz val="11"/>
        <color rgb="FF222222"/>
        <rFont val="Times New Roman"/>
        <family val="1"/>
      </rPr>
      <t xml:space="preserve"> 47, 945–955. https://doi.org/10.1111/ggr.12501</t>
    </r>
  </si>
  <si>
    <r>
      <t xml:space="preserve">Li, H., Tissot, F.L.H. (2023) UID: The uranium isotope database. </t>
    </r>
    <r>
      <rPr>
        <i/>
        <sz val="11"/>
        <color rgb="FF222222"/>
        <rFont val="Times New Roman"/>
        <family val="1"/>
      </rPr>
      <t>Chemical Geology</t>
    </r>
    <r>
      <rPr>
        <sz val="11"/>
        <color rgb="FF222222"/>
        <rFont val="Times New Roman"/>
        <family val="1"/>
      </rPr>
      <t xml:space="preserve"> 618, 121221. https://doi.org/10.1016/j.chemgeo.2022.121221</t>
    </r>
  </si>
  <si>
    <r>
      <t xml:space="preserve">Wang, Y., Gu, T., Wang, X., Gao, Y., Jochum, K.P., Müller, W.E.G. (Eds.) (2013) </t>
    </r>
    <r>
      <rPr>
        <i/>
        <sz val="11"/>
        <color rgb="FF222222"/>
        <rFont val="Times New Roman"/>
        <family val="1"/>
      </rPr>
      <t>Practical Handbook of Reference Materials for Geoanalysis</t>
    </r>
    <r>
      <rPr>
        <sz val="11"/>
        <color rgb="FF222222"/>
        <rFont val="Times New Roman"/>
        <family val="1"/>
      </rPr>
      <t>. Second Edition (Chinese-English), Geological Publishing House, Beijing.</t>
    </r>
  </si>
  <si>
    <r>
      <t xml:space="preserve">The fluid-melt mixing  model is based on Chen et al. (2023). Chen, A., Chen, Y.-X., Gu, X., Zeng, Z., Xiao, Z., Schertl, H.-P., Han, X., Zhao, Z.-F., Huang, F. (2023) Barium isotope behavior during interaction between serpentinite-derived fluids and metamorphic rocks in the continental subduction zone. </t>
    </r>
    <r>
      <rPr>
        <i/>
        <sz val="10"/>
        <rFont val="Times New Roman"/>
        <family val="1"/>
      </rPr>
      <t>Geochimica et Cosmochimica Acta</t>
    </r>
    <r>
      <rPr>
        <sz val="10"/>
        <rFont val="Times New Roman"/>
        <family val="1"/>
      </rPr>
      <t xml:space="preserve"> 353, 61–75. https://doi.org/10.1016/j.gca.2023.05.016</t>
    </r>
  </si>
  <si>
    <r>
      <t xml:space="preserve">Sheng </t>
    </r>
    <r>
      <rPr>
        <i/>
        <sz val="12"/>
        <color theme="1"/>
        <rFont val="Calibri"/>
        <family val="2"/>
        <scheme val="minor"/>
      </rPr>
      <t>et al</t>
    </r>
    <r>
      <rPr>
        <i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(2025) Geochem. Persp. Let. 36, 1</t>
    </r>
    <r>
      <rPr>
        <sz val="12"/>
        <rFont val="Calibri"/>
        <family val="2"/>
        <scheme val="minor"/>
      </rPr>
      <t>–7</t>
    </r>
    <r>
      <rPr>
        <sz val="12"/>
        <color rgb="FFFFFF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| https://doi.org/10.7185/geochemlet.2525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</si>
</sst>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_ "/>
    <numFmt numFmtId="165" formatCode="0.0_ "/>
    <numFmt numFmtId="166" formatCode="0_ "/>
    <numFmt numFmtId="167" formatCode="0.000_ "/>
    <numFmt numFmtId="168" formatCode="0.0"/>
    <numFmt numFmtId="169" formatCode="0.000_);[Red]\(0.000\)"/>
    <numFmt numFmtId="170" formatCode="0.000"/>
    <numFmt numFmtId="171" formatCode="0.0000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9"/>
      <name val="Times New Roman"/>
      <family val="1"/>
    </font>
    <font>
      <sz val="9"/>
      <name val="Calibri"/>
      <family val="2"/>
      <charset val="134"/>
      <scheme val="minor"/>
    </font>
    <font>
      <vertAlign val="subscript"/>
      <sz val="9"/>
      <name val="Times New Roman"/>
      <family val="1"/>
    </font>
    <font>
      <vertAlign val="superscript"/>
      <sz val="9"/>
      <name val="Times New Roman"/>
      <family val="1"/>
    </font>
    <font>
      <sz val="8"/>
      <name val="Times New Roman"/>
      <family val="1"/>
    </font>
    <font>
      <sz val="9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vertAlign val="subscript"/>
      <sz val="10"/>
      <name val="Times New Roman"/>
      <family val="1"/>
    </font>
    <font>
      <b/>
      <vertAlign val="superscript"/>
      <sz val="10"/>
      <name val="Times New Roman"/>
      <family val="1"/>
    </font>
    <font>
      <vertAlign val="subscript"/>
      <sz val="1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微软雅黑"/>
      <family val="1"/>
      <charset val="134"/>
    </font>
    <font>
      <vertAlign val="superscript"/>
      <sz val="10"/>
      <name val="Times New Roman"/>
      <family val="1"/>
    </font>
    <font>
      <sz val="10.5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i/>
      <sz val="10"/>
      <name val="Times New Roman"/>
      <family val="1"/>
    </font>
    <font>
      <sz val="12"/>
      <color theme="1"/>
      <name val="Times New Roman"/>
      <family val="1"/>
    </font>
    <font>
      <sz val="10.5"/>
      <color rgb="FF000000"/>
      <name val="Times New Roman"/>
      <family val="1"/>
    </font>
    <font>
      <b/>
      <sz val="11"/>
      <name val="宋体"/>
      <family val="1"/>
      <charset val="134"/>
    </font>
    <font>
      <vertAlign val="super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sz val="11"/>
      <color rgb="FF222222"/>
      <name val="Times New Roman"/>
      <family val="1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FF00"/>
      <name val="Calibri"/>
      <family val="2"/>
      <scheme val="minor"/>
    </font>
    <font>
      <i/>
      <sz val="11"/>
      <color rgb="FF22222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4">
    <xf numFmtId="0" fontId="0" fillId="0" borderId="0" xfId="0"/>
    <xf numFmtId="2" fontId="5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71" fontId="10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/>
    </xf>
    <xf numFmtId="16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17" fillId="0" borderId="0" xfId="1" applyFont="1" applyAlignment="1">
      <alignment horizontal="center" vertical="center"/>
    </xf>
    <xf numFmtId="2" fontId="17" fillId="0" borderId="0" xfId="1" applyNumberFormat="1" applyFont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17" fillId="4" borderId="0" xfId="1" applyFont="1" applyFill="1" applyAlignment="1">
      <alignment horizontal="center" vertical="center"/>
    </xf>
    <xf numFmtId="0" fontId="17" fillId="3" borderId="0" xfId="1" applyFont="1" applyFill="1" applyAlignment="1">
      <alignment horizontal="center" vertical="center"/>
    </xf>
    <xf numFmtId="2" fontId="17" fillId="3" borderId="0" xfId="1" applyNumberFormat="1" applyFont="1" applyFill="1" applyAlignment="1">
      <alignment horizontal="center" vertical="center"/>
    </xf>
    <xf numFmtId="170" fontId="17" fillId="2" borderId="0" xfId="1" applyNumberFormat="1" applyFont="1" applyFill="1" applyAlignment="1">
      <alignment horizontal="center" vertical="center"/>
    </xf>
    <xf numFmtId="168" fontId="17" fillId="2" borderId="0" xfId="1" applyNumberFormat="1" applyFont="1" applyFill="1" applyAlignment="1">
      <alignment horizontal="center" vertical="center"/>
    </xf>
    <xf numFmtId="168" fontId="17" fillId="0" borderId="0" xfId="1" applyNumberFormat="1" applyFont="1" applyAlignment="1">
      <alignment horizontal="center" vertical="center"/>
    </xf>
    <xf numFmtId="168" fontId="17" fillId="4" borderId="0" xfId="1" applyNumberFormat="1" applyFont="1" applyFill="1" applyAlignment="1">
      <alignment horizontal="center" vertical="center"/>
    </xf>
    <xf numFmtId="2" fontId="17" fillId="4" borderId="0" xfId="1" applyNumberFormat="1" applyFont="1" applyFill="1" applyAlignment="1">
      <alignment horizontal="center" vertical="center"/>
    </xf>
    <xf numFmtId="168" fontId="17" fillId="3" borderId="0" xfId="1" applyNumberFormat="1" applyFont="1" applyFill="1" applyAlignment="1">
      <alignment horizontal="center" vertical="center"/>
    </xf>
    <xf numFmtId="2" fontId="17" fillId="2" borderId="0" xfId="1" applyNumberFormat="1" applyFont="1" applyFill="1" applyAlignment="1">
      <alignment horizontal="center" vertical="center"/>
    </xf>
    <xf numFmtId="0" fontId="16" fillId="0" borderId="0" xfId="1" applyFont="1" applyAlignment="1">
      <alignment horizontal="center" vertical="center"/>
    </xf>
    <xf numFmtId="166" fontId="17" fillId="0" borderId="0" xfId="1" applyNumberFormat="1" applyFont="1" applyAlignment="1">
      <alignment horizontal="center" vertical="center"/>
    </xf>
    <xf numFmtId="170" fontId="10" fillId="6" borderId="3" xfId="0" applyNumberFormat="1" applyFont="1" applyFill="1" applyBorder="1" applyAlignment="1">
      <alignment horizontal="center" vertical="center"/>
    </xf>
    <xf numFmtId="2" fontId="10" fillId="6" borderId="3" xfId="0" applyNumberFormat="1" applyFont="1" applyFill="1" applyBorder="1" applyAlignment="1">
      <alignment horizontal="center" vertical="center"/>
    </xf>
    <xf numFmtId="171" fontId="10" fillId="6" borderId="3" xfId="0" applyNumberFormat="1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7" fillId="4" borderId="5" xfId="1" applyFont="1" applyFill="1" applyBorder="1" applyAlignment="1">
      <alignment horizontal="center" vertical="center"/>
    </xf>
    <xf numFmtId="0" fontId="17" fillId="3" borderId="5" xfId="1" applyFont="1" applyFill="1" applyBorder="1" applyAlignment="1">
      <alignment horizontal="center" vertical="center"/>
    </xf>
    <xf numFmtId="168" fontId="17" fillId="2" borderId="8" xfId="1" applyNumberFormat="1" applyFont="1" applyFill="1" applyBorder="1" applyAlignment="1">
      <alignment horizontal="center" vertical="center"/>
    </xf>
    <xf numFmtId="168" fontId="17" fillId="0" borderId="8" xfId="1" applyNumberFormat="1" applyFont="1" applyBorder="1" applyAlignment="1">
      <alignment horizontal="center" vertical="center"/>
    </xf>
    <xf numFmtId="168" fontId="17" fillId="4" borderId="8" xfId="1" applyNumberFormat="1" applyFont="1" applyFill="1" applyBorder="1" applyAlignment="1">
      <alignment horizontal="center" vertical="center"/>
    </xf>
    <xf numFmtId="2" fontId="17" fillId="4" borderId="8" xfId="1" applyNumberFormat="1" applyFont="1" applyFill="1" applyBorder="1" applyAlignment="1">
      <alignment horizontal="center" vertical="center"/>
    </xf>
    <xf numFmtId="168" fontId="17" fillId="3" borderId="8" xfId="1" applyNumberFormat="1" applyFont="1" applyFill="1" applyBorder="1" applyAlignment="1">
      <alignment horizontal="center" vertical="center"/>
    </xf>
    <xf numFmtId="2" fontId="17" fillId="3" borderId="8" xfId="1" applyNumberFormat="1" applyFont="1" applyFill="1" applyBorder="1" applyAlignment="1">
      <alignment horizontal="center" vertical="center"/>
    </xf>
    <xf numFmtId="0" fontId="16" fillId="5" borderId="7" xfId="1" applyFont="1" applyFill="1" applyBorder="1" applyAlignment="1">
      <alignment horizontal="center" vertical="center"/>
    </xf>
    <xf numFmtId="0" fontId="17" fillId="5" borderId="0" xfId="1" applyFont="1" applyFill="1" applyAlignment="1">
      <alignment horizontal="center" vertical="center"/>
    </xf>
    <xf numFmtId="0" fontId="16" fillId="5" borderId="13" xfId="1" applyFont="1" applyFill="1" applyBorder="1" applyAlignment="1">
      <alignment horizontal="center" vertical="center"/>
    </xf>
    <xf numFmtId="166" fontId="17" fillId="5" borderId="8" xfId="1" applyNumberFormat="1" applyFont="1" applyFill="1" applyBorder="1" applyAlignment="1">
      <alignment horizontal="center" vertical="center"/>
    </xf>
    <xf numFmtId="0" fontId="17" fillId="5" borderId="8" xfId="1" applyFont="1" applyFill="1" applyBorder="1" applyAlignment="1">
      <alignment horizontal="center" vertical="center"/>
    </xf>
    <xf numFmtId="0" fontId="17" fillId="6" borderId="10" xfId="1" applyFont="1" applyFill="1" applyBorder="1" applyAlignment="1">
      <alignment horizontal="center" vertical="center"/>
    </xf>
    <xf numFmtId="2" fontId="17" fillId="6" borderId="11" xfId="1" applyNumberFormat="1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left" vertical="center"/>
    </xf>
    <xf numFmtId="0" fontId="17" fillId="6" borderId="0" xfId="1" applyFont="1" applyFill="1" applyAlignment="1">
      <alignment horizontal="center" vertical="center"/>
    </xf>
    <xf numFmtId="2" fontId="17" fillId="6" borderId="12" xfId="1" applyNumberFormat="1" applyFont="1" applyFill="1" applyBorder="1" applyAlignment="1">
      <alignment horizontal="center" vertical="center"/>
    </xf>
    <xf numFmtId="0" fontId="21" fillId="6" borderId="13" xfId="0" applyFont="1" applyFill="1" applyBorder="1" applyAlignment="1">
      <alignment horizontal="left" vertical="center"/>
    </xf>
    <xf numFmtId="165" fontId="17" fillId="7" borderId="7" xfId="1" applyNumberFormat="1" applyFont="1" applyFill="1" applyBorder="1" applyAlignment="1">
      <alignment horizontal="center" vertical="center"/>
    </xf>
    <xf numFmtId="164" fontId="17" fillId="7" borderId="12" xfId="1" applyNumberFormat="1" applyFont="1" applyFill="1" applyBorder="1" applyAlignment="1">
      <alignment horizontal="center" vertical="center"/>
    </xf>
    <xf numFmtId="0" fontId="17" fillId="7" borderId="7" xfId="1" applyFont="1" applyFill="1" applyBorder="1" applyAlignment="1">
      <alignment horizontal="center" vertical="center"/>
    </xf>
    <xf numFmtId="165" fontId="17" fillId="7" borderId="13" xfId="1" applyNumberFormat="1" applyFont="1" applyFill="1" applyBorder="1" applyAlignment="1">
      <alignment horizontal="center" vertical="center"/>
    </xf>
    <xf numFmtId="164" fontId="17" fillId="7" borderId="14" xfId="1" applyNumberFormat="1" applyFont="1" applyFill="1" applyBorder="1" applyAlignment="1">
      <alignment horizontal="center" vertical="center"/>
    </xf>
    <xf numFmtId="168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0" fontId="29" fillId="2" borderId="0" xfId="1" applyFont="1" applyFill="1" applyAlignment="1">
      <alignment horizontal="center" vertical="center"/>
    </xf>
    <xf numFmtId="0" fontId="17" fillId="6" borderId="0" xfId="1" applyFont="1" applyFill="1" applyAlignment="1">
      <alignment horizontal="left" vertical="center"/>
    </xf>
    <xf numFmtId="2" fontId="5" fillId="0" borderId="0" xfId="0" applyNumberFormat="1" applyFont="1"/>
    <xf numFmtId="2" fontId="6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1" fontId="30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3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5" fillId="0" borderId="0" xfId="0" applyFont="1" applyAlignment="1">
      <alignment horizontal="left" vertical="center"/>
    </xf>
    <xf numFmtId="168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2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2" fontId="10" fillId="6" borderId="3" xfId="0" applyNumberFormat="1" applyFont="1" applyFill="1" applyBorder="1" applyAlignment="1">
      <alignment horizontal="center" vertical="center"/>
    </xf>
    <xf numFmtId="0" fontId="16" fillId="5" borderId="9" xfId="1" applyFont="1" applyFill="1" applyBorder="1" applyAlignment="1">
      <alignment horizontal="center" vertical="center"/>
    </xf>
    <xf numFmtId="0" fontId="16" fillId="5" borderId="10" xfId="1" applyFont="1" applyFill="1" applyBorder="1" applyAlignment="1">
      <alignment horizontal="center" vertical="center"/>
    </xf>
    <xf numFmtId="0" fontId="17" fillId="7" borderId="9" xfId="1" applyFont="1" applyFill="1" applyBorder="1" applyAlignment="1">
      <alignment horizontal="center" vertical="center" wrapText="1"/>
    </xf>
    <xf numFmtId="0" fontId="17" fillId="7" borderId="11" xfId="1" applyFont="1" applyFill="1" applyBorder="1" applyAlignment="1">
      <alignment horizontal="center" vertical="center"/>
    </xf>
    <xf numFmtId="0" fontId="17" fillId="7" borderId="7" xfId="1" applyFont="1" applyFill="1" applyBorder="1" applyAlignment="1">
      <alignment horizontal="center" vertical="center"/>
    </xf>
    <xf numFmtId="0" fontId="17" fillId="7" borderId="12" xfId="1" applyFont="1" applyFill="1" applyBorder="1" applyAlignment="1">
      <alignment horizontal="center" vertical="center"/>
    </xf>
    <xf numFmtId="0" fontId="17" fillId="5" borderId="0" xfId="1" applyFont="1" applyFill="1" applyAlignment="1">
      <alignment horizontal="center" vertical="center"/>
    </xf>
    <xf numFmtId="0" fontId="17" fillId="5" borderId="12" xfId="1" applyFont="1" applyFill="1" applyBorder="1" applyAlignment="1">
      <alignment horizontal="center" vertical="center"/>
    </xf>
    <xf numFmtId="0" fontId="17" fillId="5" borderId="8" xfId="1" applyFont="1" applyFill="1" applyBorder="1" applyAlignment="1">
      <alignment horizontal="center" vertical="center"/>
    </xf>
    <xf numFmtId="0" fontId="17" fillId="5" borderId="14" xfId="1" applyFont="1" applyFill="1" applyBorder="1" applyAlignment="1">
      <alignment horizontal="center" vertical="center"/>
    </xf>
    <xf numFmtId="0" fontId="17" fillId="5" borderId="10" xfId="1" applyFont="1" applyFill="1" applyBorder="1" applyAlignment="1">
      <alignment horizontal="center" vertical="center"/>
    </xf>
    <xf numFmtId="0" fontId="17" fillId="5" borderId="11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4" borderId="5" xfId="1" applyFont="1" applyFill="1" applyBorder="1" applyAlignment="1">
      <alignment horizontal="center" vertical="center"/>
    </xf>
    <xf numFmtId="0" fontId="17" fillId="3" borderId="5" xfId="1" applyFont="1" applyFill="1" applyBorder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49100389752049E-2"/>
          <c:y val="8.4154934962107658E-2"/>
          <c:w val="0.82510858919956453"/>
          <c:h val="0.78934263334306753"/>
        </c:manualLayout>
      </c:layout>
      <c:scatterChart>
        <c:scatterStyle val="smoothMarker"/>
        <c:varyColors val="0"/>
        <c:ser>
          <c:idx val="53"/>
          <c:order val="0"/>
          <c:tx>
            <c:strRef>
              <c:f>'Table S-4'!$M$34</c:f>
              <c:strCache>
                <c:ptCount val="1"/>
                <c:pt idx="0">
                  <c:v>0.4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19050" cap="rnd">
                <a:solidFill>
                  <a:schemeClr val="tx1"/>
                </a:solidFill>
                <a:round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1-8978-4836-BDF6-53A68EC4F856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19050" cap="rnd">
                <a:solidFill>
                  <a:schemeClr val="tx1"/>
                </a:solidFill>
                <a:round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3-8978-4836-BDF6-53A68EC4F856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19050" cap="rnd">
                <a:solidFill>
                  <a:schemeClr val="tx1"/>
                </a:solidFill>
                <a:round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5-8978-4836-BDF6-53A68EC4F856}"/>
              </c:ext>
            </c:extLst>
          </c:dPt>
          <c:xVal>
            <c:numRef>
              <c:f>'Table S-4'!$L$35:$L$77</c:f>
              <c:numCache>
                <c:formatCode>0.0</c:formatCode>
                <c:ptCount val="43"/>
                <c:pt idx="0" formatCode="0.00">
                  <c:v>12.123679931735936</c:v>
                </c:pt>
                <c:pt idx="1">
                  <c:v>12.151759234223121</c:v>
                </c:pt>
                <c:pt idx="2">
                  <c:v>12.188245313261348</c:v>
                </c:pt>
                <c:pt idx="3">
                  <c:v>12.235648477520627</c:v>
                </c:pt>
                <c:pt idx="4">
                  <c:v>12.297224057039458</c:v>
                </c:pt>
                <c:pt idx="5">
                  <c:v>12.377190362627502</c:v>
                </c:pt>
                <c:pt idx="6">
                  <c:v>12.481008232084491</c:v>
                </c:pt>
                <c:pt idx="7">
                  <c:v>12.615738048089867</c:v>
                </c:pt>
                <c:pt idx="8">
                  <c:v>12.790493127608798</c:v>
                </c:pt>
                <c:pt idx="9">
                  <c:v>13.017011138701974</c:v>
                </c:pt>
                <c:pt idx="10">
                  <c:v>13.310366869511739</c:v>
                </c:pt>
                <c:pt idx="11">
                  <c:v>13.689848722389158</c:v>
                </c:pt>
                <c:pt idx="12">
                  <c:v>14.180015038047557</c:v>
                </c:pt>
                <c:pt idx="13">
                  <c:v>14.81193022858875</c:v>
                </c:pt>
                <c:pt idx="14">
                  <c:v>15.624547369429948</c:v>
                </c:pt>
                <c:pt idx="15">
                  <c:v>16.666142032374736</c:v>
                </c:pt>
                <c:pt idx="16">
                  <c:v>17.995595287271577</c:v>
                </c:pt>
                <c:pt idx="17">
                  <c:v>19.683150264047484</c:v>
                </c:pt>
                <c:pt idx="18">
                  <c:v>21.810002592937913</c:v>
                </c:pt>
                <c:pt idx="19">
                  <c:v>24.465715375925967</c:v>
                </c:pt>
                <c:pt idx="20">
                  <c:v>27.741995170274109</c:v>
                </c:pt>
                <c:pt idx="21">
                  <c:v>31.720940208075376</c:v>
                </c:pt>
                <c:pt idx="22">
                  <c:v>36.45577769606161</c:v>
                </c:pt>
                <c:pt idx="23">
                  <c:v>41.942958135999383</c:v>
                </c:pt>
                <c:pt idx="24">
                  <c:v>48.087258786272827</c:v>
                </c:pt>
                <c:pt idx="25">
                  <c:v>54.667352360791</c:v>
                </c:pt>
                <c:pt idx="26">
                  <c:v>61.31818056179948</c:v>
                </c:pt>
                <c:pt idx="27">
                  <c:v>67.555015722289312</c:v>
                </c:pt>
                <c:pt idx="28">
                  <c:v>72.86253967177845</c:v>
                </c:pt>
                <c:pt idx="29">
                  <c:v>76.846180632224062</c:v>
                </c:pt>
                <c:pt idx="30">
                  <c:v>79.388421285631736</c:v>
                </c:pt>
                <c:pt idx="31">
                  <c:v>80.704580871264625</c:v>
                </c:pt>
                <c:pt idx="32">
                  <c:v>81.225188856388485</c:v>
                </c:pt>
                <c:pt idx="33">
                  <c:v>81.370960553133983</c:v>
                </c:pt>
                <c:pt idx="34">
                  <c:v>81.397184643906172</c:v>
                </c:pt>
                <c:pt idx="35">
                  <c:v>81.399864468006882</c:v>
                </c:pt>
                <c:pt idx="36">
                  <c:v>81.399997373950768</c:v>
                </c:pt>
                <c:pt idx="37">
                  <c:v>81.399999984413739</c:v>
                </c:pt>
                <c:pt idx="38">
                  <c:v>81.399999999980139</c:v>
                </c:pt>
                <c:pt idx="39">
                  <c:v>81.400000000000006</c:v>
                </c:pt>
                <c:pt idx="40">
                  <c:v>81.400000000000006</c:v>
                </c:pt>
                <c:pt idx="41">
                  <c:v>81.400000000000006</c:v>
                </c:pt>
                <c:pt idx="42">
                  <c:v>81.400000000000006</c:v>
                </c:pt>
              </c:numCache>
            </c:numRef>
          </c:xVal>
          <c:yVal>
            <c:numRef>
              <c:f>'Table S-4'!$M$35:$M$77</c:f>
              <c:numCache>
                <c:formatCode>0.00</c:formatCode>
                <c:ptCount val="43"/>
                <c:pt idx="0">
                  <c:v>-0.33281710322194158</c:v>
                </c:pt>
                <c:pt idx="1">
                  <c:v>-0.33365222031716257</c:v>
                </c:pt>
                <c:pt idx="2">
                  <c:v>-0.33473106048245427</c:v>
                </c:pt>
                <c:pt idx="3">
                  <c:v>-0.33612215492030373</c:v>
                </c:pt>
                <c:pt idx="4">
                  <c:v>-0.33791156335337291</c:v>
                </c:pt>
                <c:pt idx="5">
                  <c:v>-0.34020619398904728</c:v>
                </c:pt>
                <c:pt idx="6">
                  <c:v>-0.34313695235834984</c:v>
                </c:pt>
                <c:pt idx="7">
                  <c:v>-0.34686104558909392</c:v>
                </c:pt>
                <c:pt idx="8">
                  <c:v>-0.35156232152462508</c:v>
                </c:pt>
                <c:pt idx="9">
                  <c:v>-0.35744793728099467</c:v>
                </c:pt>
                <c:pt idx="10">
                  <c:v>-0.36473900297426098</c:v>
                </c:pt>
                <c:pt idx="11">
                  <c:v>-0.3736523478773961</c:v>
                </c:pt>
                <c:pt idx="12">
                  <c:v>-0.38437063408855465</c:v>
                </c:pt>
                <c:pt idx="13">
                  <c:v>-0.39699933726740255</c:v>
                </c:pt>
                <c:pt idx="14">
                  <c:v>-0.41151228428600461</c:v>
                </c:pt>
                <c:pt idx="15">
                  <c:v>-0.42769262406966391</c:v>
                </c:pt>
                <c:pt idx="16">
                  <c:v>-0.44508212858806928</c:v>
                </c:pt>
                <c:pt idx="17">
                  <c:v>-0.46295559039708678</c:v>
                </c:pt>
                <c:pt idx="18">
                  <c:v>-0.48033492506033326</c:v>
                </c:pt>
                <c:pt idx="19">
                  <c:v>-0.49604748201488746</c:v>
                </c:pt>
                <c:pt idx="20">
                  <c:v>-0.50881823715292285</c:v>
                </c:pt>
                <c:pt idx="21">
                  <c:v>-0.51737432437528241</c:v>
                </c:pt>
                <c:pt idx="22">
                  <c:v>-0.5205412116062007</c:v>
                </c:pt>
                <c:pt idx="23">
                  <c:v>-0.51732488251991526</c:v>
                </c:pt>
                <c:pt idx="24">
                  <c:v>-0.50699767503272142</c:v>
                </c:pt>
                <c:pt idx="25">
                  <c:v>-0.48922652021508384</c:v>
                </c:pt>
                <c:pt idx="26">
                  <c:v>-0.46428904338552002</c:v>
                </c:pt>
                <c:pt idx="27">
                  <c:v>-0.433396401831601</c:v>
                </c:pt>
                <c:pt idx="28">
                  <c:v>-0.39904661867092273</c:v>
                </c:pt>
                <c:pt idx="29">
                  <c:v>-0.36513205523147008</c:v>
                </c:pt>
                <c:pt idx="30">
                  <c:v>-0.33629570310483814</c:v>
                </c:pt>
                <c:pt idx="31">
                  <c:v>-0.31619227442752162</c:v>
                </c:pt>
                <c:pt idx="32">
                  <c:v>-0.30544470373706645</c:v>
                </c:pt>
                <c:pt idx="33">
                  <c:v>-0.30139319089698802</c:v>
                </c:pt>
                <c:pt idx="34">
                  <c:v>-0.30042026680189338</c:v>
                </c:pt>
                <c:pt idx="35">
                  <c:v>-0.30028878068503673</c:v>
                </c:pt>
                <c:pt idx="36">
                  <c:v>-0.3002802212977258</c:v>
                </c:pt>
                <c:pt idx="37">
                  <c:v>-0.30028000170921132</c:v>
                </c:pt>
                <c:pt idx="38">
                  <c:v>-0.30028000000299926</c:v>
                </c:pt>
                <c:pt idx="39">
                  <c:v>-0.30028000000015709</c:v>
                </c:pt>
                <c:pt idx="40">
                  <c:v>-0.30028000000015709</c:v>
                </c:pt>
                <c:pt idx="41">
                  <c:v>-0.30028000000015709</c:v>
                </c:pt>
                <c:pt idx="42">
                  <c:v>-0.30028000000015709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9A47-4B4C-806B-C68B779B4A62}"/>
            </c:ext>
          </c:extLst>
        </c:ser>
        <c:ser>
          <c:idx val="54"/>
          <c:order val="1"/>
          <c:tx>
            <c:strRef>
              <c:f>'Table S-4'!$N$34</c:f>
              <c:strCache>
                <c:ptCount val="1"/>
                <c:pt idx="0">
                  <c:v>0.6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'Table S-4'!$L$35:$L$77</c:f>
              <c:numCache>
                <c:formatCode>0.0</c:formatCode>
                <c:ptCount val="43"/>
                <c:pt idx="0" formatCode="0.00">
                  <c:v>12.123679931735936</c:v>
                </c:pt>
                <c:pt idx="1">
                  <c:v>12.151759234223121</c:v>
                </c:pt>
                <c:pt idx="2">
                  <c:v>12.188245313261348</c:v>
                </c:pt>
                <c:pt idx="3">
                  <c:v>12.235648477520627</c:v>
                </c:pt>
                <c:pt idx="4">
                  <c:v>12.297224057039458</c:v>
                </c:pt>
                <c:pt idx="5">
                  <c:v>12.377190362627502</c:v>
                </c:pt>
                <c:pt idx="6">
                  <c:v>12.481008232084491</c:v>
                </c:pt>
                <c:pt idx="7">
                  <c:v>12.615738048089867</c:v>
                </c:pt>
                <c:pt idx="8">
                  <c:v>12.790493127608798</c:v>
                </c:pt>
                <c:pt idx="9">
                  <c:v>13.017011138701974</c:v>
                </c:pt>
                <c:pt idx="10">
                  <c:v>13.310366869511739</c:v>
                </c:pt>
                <c:pt idx="11">
                  <c:v>13.689848722389158</c:v>
                </c:pt>
                <c:pt idx="12">
                  <c:v>14.180015038047557</c:v>
                </c:pt>
                <c:pt idx="13">
                  <c:v>14.81193022858875</c:v>
                </c:pt>
                <c:pt idx="14">
                  <c:v>15.624547369429948</c:v>
                </c:pt>
                <c:pt idx="15">
                  <c:v>16.666142032374736</c:v>
                </c:pt>
                <c:pt idx="16">
                  <c:v>17.995595287271577</c:v>
                </c:pt>
                <c:pt idx="17">
                  <c:v>19.683150264047484</c:v>
                </c:pt>
                <c:pt idx="18">
                  <c:v>21.810002592937913</c:v>
                </c:pt>
                <c:pt idx="19">
                  <c:v>24.465715375925967</c:v>
                </c:pt>
                <c:pt idx="20">
                  <c:v>27.741995170274109</c:v>
                </c:pt>
                <c:pt idx="21">
                  <c:v>31.720940208075376</c:v>
                </c:pt>
                <c:pt idx="22">
                  <c:v>36.45577769606161</c:v>
                </c:pt>
                <c:pt idx="23">
                  <c:v>41.942958135999383</c:v>
                </c:pt>
                <c:pt idx="24">
                  <c:v>48.087258786272827</c:v>
                </c:pt>
                <c:pt idx="25">
                  <c:v>54.667352360791</c:v>
                </c:pt>
                <c:pt idx="26">
                  <c:v>61.31818056179948</c:v>
                </c:pt>
                <c:pt idx="27">
                  <c:v>67.555015722289312</c:v>
                </c:pt>
                <c:pt idx="28">
                  <c:v>72.86253967177845</c:v>
                </c:pt>
                <c:pt idx="29">
                  <c:v>76.846180632224062</c:v>
                </c:pt>
                <c:pt idx="30">
                  <c:v>79.388421285631736</c:v>
                </c:pt>
                <c:pt idx="31">
                  <c:v>80.704580871264625</c:v>
                </c:pt>
                <c:pt idx="32">
                  <c:v>81.225188856388485</c:v>
                </c:pt>
                <c:pt idx="33">
                  <c:v>81.370960553133983</c:v>
                </c:pt>
                <c:pt idx="34">
                  <c:v>81.397184643906172</c:v>
                </c:pt>
                <c:pt idx="35">
                  <c:v>81.399864468006882</c:v>
                </c:pt>
                <c:pt idx="36">
                  <c:v>81.399997373950768</c:v>
                </c:pt>
                <c:pt idx="37">
                  <c:v>81.399999984413739</c:v>
                </c:pt>
                <c:pt idx="38">
                  <c:v>81.399999999980139</c:v>
                </c:pt>
                <c:pt idx="39">
                  <c:v>81.400000000000006</c:v>
                </c:pt>
                <c:pt idx="40">
                  <c:v>81.400000000000006</c:v>
                </c:pt>
                <c:pt idx="41">
                  <c:v>81.400000000000006</c:v>
                </c:pt>
                <c:pt idx="42">
                  <c:v>81.400000000000006</c:v>
                </c:pt>
              </c:numCache>
            </c:numRef>
          </c:xVal>
          <c:yVal>
            <c:numRef>
              <c:f>'Table S-4'!$N$35:$N$77</c:f>
              <c:numCache>
                <c:formatCode>0.00</c:formatCode>
                <c:ptCount val="43"/>
                <c:pt idx="0">
                  <c:v>-0.33254841630900955</c:v>
                </c:pt>
                <c:pt idx="1">
                  <c:v>-0.33330339970564182</c:v>
                </c:pt>
                <c:pt idx="2">
                  <c:v>-0.33427838752834305</c:v>
                </c:pt>
                <c:pt idx="3">
                  <c:v>-0.33553501193500779</c:v>
                </c:pt>
                <c:pt idx="4">
                  <c:v>-0.33715050719945339</c:v>
                </c:pt>
                <c:pt idx="5">
                  <c:v>-0.33922054361687515</c:v>
                </c:pt>
                <c:pt idx="6">
                  <c:v>-0.34186180005383449</c:v>
                </c:pt>
                <c:pt idx="7">
                  <c:v>-0.3452136045326597</c:v>
                </c:pt>
                <c:pt idx="8">
                  <c:v>-0.34943753819788981</c:v>
                </c:pt>
                <c:pt idx="9">
                  <c:v>-0.35471333100633728</c:v>
                </c:pt>
                <c:pt idx="10">
                  <c:v>-0.36122874768886959</c:v>
                </c:pt>
                <c:pt idx="11">
                  <c:v>-0.36916067513323014</c:v>
                </c:pt>
                <c:pt idx="12">
                  <c:v>-0.37864468410998597</c:v>
                </c:pt>
                <c:pt idx="13">
                  <c:v>-0.38973156272936649</c:v>
                </c:pt>
                <c:pt idx="14">
                  <c:v>-0.40233233889046005</c:v>
                </c:pt>
                <c:pt idx="15">
                  <c:v>-0.41615826614884099</c:v>
                </c:pt>
                <c:pt idx="16">
                  <c:v>-0.43066802850410113</c:v>
                </c:pt>
                <c:pt idx="17">
                  <c:v>-0.44503820121690296</c:v>
                </c:pt>
                <c:pt idx="18">
                  <c:v>-0.45817113214161509</c:v>
                </c:pt>
                <c:pt idx="19">
                  <c:v>-0.46874512263161705</c:v>
                </c:pt>
                <c:pt idx="20">
                  <c:v>-0.47529828045833256</c:v>
                </c:pt>
                <c:pt idx="21">
                  <c:v>-0.47632782721802869</c:v>
                </c:pt>
                <c:pt idx="22">
                  <c:v>-0.4703892821039517</c:v>
                </c:pt>
                <c:pt idx="23">
                  <c:v>-0.45619712628354137</c:v>
                </c:pt>
                <c:pt idx="24">
                  <c:v>-0.43275462406791121</c:v>
                </c:pt>
                <c:pt idx="25">
                  <c:v>-0.39956455024002935</c:v>
                </c:pt>
                <c:pt idx="26">
                  <c:v>-0.35697918093853787</c:v>
                </c:pt>
                <c:pt idx="27">
                  <c:v>-0.30670844001747355</c:v>
                </c:pt>
                <c:pt idx="28">
                  <c:v>-0.25236501152323854</c:v>
                </c:pt>
                <c:pt idx="29">
                  <c:v>-0.19962895391813618</c:v>
                </c:pt>
                <c:pt idx="30">
                  <c:v>-0.15527738460968976</c:v>
                </c:pt>
                <c:pt idx="31">
                  <c:v>-0.12457663645284356</c:v>
                </c:pt>
                <c:pt idx="32">
                  <c:v>-0.10824099515343732</c:v>
                </c:pt>
                <c:pt idx="33">
                  <c:v>-0.10210259037410196</c:v>
                </c:pt>
                <c:pt idx="34">
                  <c:v>-0.10063172971547374</c:v>
                </c:pt>
                <c:pt idx="35">
                  <c:v>-0.1004332422120342</c:v>
                </c:pt>
                <c:pt idx="36">
                  <c:v>-0.10042033356046431</c:v>
                </c:pt>
                <c:pt idx="37">
                  <c:v>-0.10042000257556083</c:v>
                </c:pt>
                <c:pt idx="38">
                  <c:v>-0.10042000000453299</c:v>
                </c:pt>
                <c:pt idx="39">
                  <c:v>-0.10042000000009921</c:v>
                </c:pt>
                <c:pt idx="40">
                  <c:v>-0.10042000000009921</c:v>
                </c:pt>
                <c:pt idx="41">
                  <c:v>-0.10042000000009921</c:v>
                </c:pt>
                <c:pt idx="42">
                  <c:v>-0.10042000000009921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A47-4B4C-806B-C68B779B4A62}"/>
            </c:ext>
          </c:extLst>
        </c:ser>
        <c:ser>
          <c:idx val="55"/>
          <c:order val="2"/>
          <c:tx>
            <c:strRef>
              <c:f>'Table S-4'!$O$34</c:f>
              <c:strCache>
                <c:ptCount val="1"/>
                <c:pt idx="0">
                  <c:v>0.8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'Table S-4'!$L$35:$L$77</c:f>
              <c:numCache>
                <c:formatCode>0.0</c:formatCode>
                <c:ptCount val="43"/>
                <c:pt idx="0" formatCode="0.00">
                  <c:v>12.123679931735936</c:v>
                </c:pt>
                <c:pt idx="1">
                  <c:v>12.151759234223121</c:v>
                </c:pt>
                <c:pt idx="2">
                  <c:v>12.188245313261348</c:v>
                </c:pt>
                <c:pt idx="3">
                  <c:v>12.235648477520627</c:v>
                </c:pt>
                <c:pt idx="4">
                  <c:v>12.297224057039458</c:v>
                </c:pt>
                <c:pt idx="5">
                  <c:v>12.377190362627502</c:v>
                </c:pt>
                <c:pt idx="6">
                  <c:v>12.481008232084491</c:v>
                </c:pt>
                <c:pt idx="7">
                  <c:v>12.615738048089867</c:v>
                </c:pt>
                <c:pt idx="8">
                  <c:v>12.790493127608798</c:v>
                </c:pt>
                <c:pt idx="9">
                  <c:v>13.017011138701974</c:v>
                </c:pt>
                <c:pt idx="10">
                  <c:v>13.310366869511739</c:v>
                </c:pt>
                <c:pt idx="11">
                  <c:v>13.689848722389158</c:v>
                </c:pt>
                <c:pt idx="12">
                  <c:v>14.180015038047557</c:v>
                </c:pt>
                <c:pt idx="13">
                  <c:v>14.81193022858875</c:v>
                </c:pt>
                <c:pt idx="14">
                  <c:v>15.624547369429948</c:v>
                </c:pt>
                <c:pt idx="15">
                  <c:v>16.666142032374736</c:v>
                </c:pt>
                <c:pt idx="16">
                  <c:v>17.995595287271577</c:v>
                </c:pt>
                <c:pt idx="17">
                  <c:v>19.683150264047484</c:v>
                </c:pt>
                <c:pt idx="18">
                  <c:v>21.810002592937913</c:v>
                </c:pt>
                <c:pt idx="19">
                  <c:v>24.465715375925967</c:v>
                </c:pt>
                <c:pt idx="20">
                  <c:v>27.741995170274109</c:v>
                </c:pt>
                <c:pt idx="21">
                  <c:v>31.720940208075376</c:v>
                </c:pt>
                <c:pt idx="22">
                  <c:v>36.45577769606161</c:v>
                </c:pt>
                <c:pt idx="23">
                  <c:v>41.942958135999383</c:v>
                </c:pt>
                <c:pt idx="24">
                  <c:v>48.087258786272827</c:v>
                </c:pt>
                <c:pt idx="25">
                  <c:v>54.667352360791</c:v>
                </c:pt>
                <c:pt idx="26">
                  <c:v>61.31818056179948</c:v>
                </c:pt>
                <c:pt idx="27">
                  <c:v>67.555015722289312</c:v>
                </c:pt>
                <c:pt idx="28">
                  <c:v>72.86253967177845</c:v>
                </c:pt>
                <c:pt idx="29">
                  <c:v>76.846180632224062</c:v>
                </c:pt>
                <c:pt idx="30">
                  <c:v>79.388421285631736</c:v>
                </c:pt>
                <c:pt idx="31">
                  <c:v>80.704580871264625</c:v>
                </c:pt>
                <c:pt idx="32">
                  <c:v>81.225188856388485</c:v>
                </c:pt>
                <c:pt idx="33">
                  <c:v>81.370960553133983</c:v>
                </c:pt>
                <c:pt idx="34">
                  <c:v>81.397184643906172</c:v>
                </c:pt>
                <c:pt idx="35">
                  <c:v>81.399864468006882</c:v>
                </c:pt>
                <c:pt idx="36">
                  <c:v>81.399997373950768</c:v>
                </c:pt>
                <c:pt idx="37">
                  <c:v>81.399999984413739</c:v>
                </c:pt>
                <c:pt idx="38">
                  <c:v>81.399999999980139</c:v>
                </c:pt>
                <c:pt idx="39">
                  <c:v>81.400000000000006</c:v>
                </c:pt>
                <c:pt idx="40">
                  <c:v>81.400000000000006</c:v>
                </c:pt>
                <c:pt idx="41">
                  <c:v>81.400000000000006</c:v>
                </c:pt>
                <c:pt idx="42">
                  <c:v>81.400000000000006</c:v>
                </c:pt>
              </c:numCache>
            </c:numRef>
          </c:xVal>
          <c:yVal>
            <c:numRef>
              <c:f>'Table S-4'!$O$35:$O$77</c:f>
              <c:numCache>
                <c:formatCode>0.00</c:formatCode>
                <c:ptCount val="43"/>
                <c:pt idx="0">
                  <c:v>-0.33227983671292805</c:v>
                </c:pt>
                <c:pt idx="1">
                  <c:v>-0.33295471838960111</c:v>
                </c:pt>
                <c:pt idx="2">
                  <c:v>-0.33382589529253437</c:v>
                </c:pt>
                <c:pt idx="3">
                  <c:v>-0.33494810327192681</c:v>
                </c:pt>
                <c:pt idx="4">
                  <c:v>-0.33638975464043597</c:v>
                </c:pt>
                <c:pt idx="5">
                  <c:v>-0.33823528620780507</c:v>
                </c:pt>
                <c:pt idx="6">
                  <c:v>-0.34058715575440601</c:v>
                </c:pt>
                <c:pt idx="7">
                  <c:v>-0.34356681916153775</c:v>
                </c:pt>
                <c:pt idx="8">
                  <c:v>-0.34731359948557383</c:v>
                </c:pt>
                <c:pt idx="9">
                  <c:v>-0.35197980999589618</c:v>
                </c:pt>
                <c:pt idx="10">
                  <c:v>-0.35771988258488818</c:v>
                </c:pt>
                <c:pt idx="11">
                  <c:v>-0.36467077645500012</c:v>
                </c:pt>
                <c:pt idx="12">
                  <c:v>-0.37292098785621874</c:v>
                </c:pt>
                <c:pt idx="13">
                  <c:v>-0.3824666360332003</c:v>
                </c:pt>
                <c:pt idx="14">
                  <c:v>-0.39315597008078385</c:v>
                </c:pt>
                <c:pt idx="15">
                  <c:v>-0.4046283693477335</c:v>
                </c:pt>
                <c:pt idx="16">
                  <c:v>-0.41625945153430166</c:v>
                </c:pt>
                <c:pt idx="17">
                  <c:v>-0.42712759644848575</c:v>
                </c:pt>
                <c:pt idx="18">
                  <c:v>-0.43601560580543719</c:v>
                </c:pt>
                <c:pt idx="19">
                  <c:v>-0.44145275299968034</c:v>
                </c:pt>
                <c:pt idx="20">
                  <c:v>-0.44179029296924455</c:v>
                </c:pt>
                <c:pt idx="21">
                  <c:v>-0.43529553756616224</c:v>
                </c:pt>
                <c:pt idx="22">
                  <c:v>-0.42025403181889942</c:v>
                </c:pt>
                <c:pt idx="23">
                  <c:v>-0.39508867548056514</c:v>
                </c:pt>
                <c:pt idx="24">
                  <c:v>-0.35853349017259006</c:v>
                </c:pt>
                <c:pt idx="25">
                  <c:v>-0.30992679182895699</c:v>
                </c:pt>
                <c:pt idx="26">
                  <c:v>-0.24969503952809191</c:v>
                </c:pt>
                <c:pt idx="27">
                  <c:v>-0.18004631297196738</c:v>
                </c:pt>
                <c:pt idx="28">
                  <c:v>-0.10570735291435085</c:v>
                </c:pt>
                <c:pt idx="29">
                  <c:v>-3.4145657855901845E-2</c:v>
                </c:pt>
                <c:pt idx="30">
                  <c:v>2.572698847961874E-2</c:v>
                </c:pt>
                <c:pt idx="31">
                  <c:v>6.7031146904014349E-2</c:v>
                </c:pt>
                <c:pt idx="32">
                  <c:v>8.8959448914806671E-2</c:v>
                </c:pt>
                <c:pt idx="33">
                  <c:v>9.7187105904595228E-2</c:v>
                </c:pt>
                <c:pt idx="34">
                  <c:v>9.915666051711014E-2</c:v>
                </c:pt>
                <c:pt idx="35">
                  <c:v>9.9422284383535953E-2</c:v>
                </c:pt>
                <c:pt idx="36">
                  <c:v>9.943955378901137E-2</c:v>
                </c:pt>
                <c:pt idx="37">
                  <c:v>9.9439996553883248E-2</c:v>
                </c:pt>
                <c:pt idx="38">
                  <c:v>9.9439999994046957E-2</c:v>
                </c:pt>
                <c:pt idx="39">
                  <c:v>9.9439999999617612E-2</c:v>
                </c:pt>
                <c:pt idx="40">
                  <c:v>9.9439999999617612E-2</c:v>
                </c:pt>
                <c:pt idx="41">
                  <c:v>9.9439999999617612E-2</c:v>
                </c:pt>
                <c:pt idx="42">
                  <c:v>9.9439999999617612E-2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9A47-4B4C-806B-C68B779B4A62}"/>
            </c:ext>
          </c:extLst>
        </c:ser>
        <c:ser>
          <c:idx val="56"/>
          <c:order val="3"/>
          <c:tx>
            <c:strRef>
              <c:f>'Table S-4'!$P$34</c:f>
              <c:strCache>
                <c:ptCount val="1"/>
                <c:pt idx="0">
                  <c:v>1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'Table S-4'!$L$35:$L$77</c:f>
              <c:numCache>
                <c:formatCode>0.0</c:formatCode>
                <c:ptCount val="43"/>
                <c:pt idx="0" formatCode="0.00">
                  <c:v>12.123679931735936</c:v>
                </c:pt>
                <c:pt idx="1">
                  <c:v>12.151759234223121</c:v>
                </c:pt>
                <c:pt idx="2">
                  <c:v>12.188245313261348</c:v>
                </c:pt>
                <c:pt idx="3">
                  <c:v>12.235648477520627</c:v>
                </c:pt>
                <c:pt idx="4">
                  <c:v>12.297224057039458</c:v>
                </c:pt>
                <c:pt idx="5">
                  <c:v>12.377190362627502</c:v>
                </c:pt>
                <c:pt idx="6">
                  <c:v>12.481008232084491</c:v>
                </c:pt>
                <c:pt idx="7">
                  <c:v>12.615738048089867</c:v>
                </c:pt>
                <c:pt idx="8">
                  <c:v>12.790493127608798</c:v>
                </c:pt>
                <c:pt idx="9">
                  <c:v>13.017011138701974</c:v>
                </c:pt>
                <c:pt idx="10">
                  <c:v>13.310366869511739</c:v>
                </c:pt>
                <c:pt idx="11">
                  <c:v>13.689848722389158</c:v>
                </c:pt>
                <c:pt idx="12">
                  <c:v>14.180015038047557</c:v>
                </c:pt>
                <c:pt idx="13">
                  <c:v>14.81193022858875</c:v>
                </c:pt>
                <c:pt idx="14">
                  <c:v>15.624547369429948</c:v>
                </c:pt>
                <c:pt idx="15">
                  <c:v>16.666142032374736</c:v>
                </c:pt>
                <c:pt idx="16">
                  <c:v>17.995595287271577</c:v>
                </c:pt>
                <c:pt idx="17">
                  <c:v>19.683150264047484</c:v>
                </c:pt>
                <c:pt idx="18">
                  <c:v>21.810002592937913</c:v>
                </c:pt>
                <c:pt idx="19">
                  <c:v>24.465715375925967</c:v>
                </c:pt>
                <c:pt idx="20">
                  <c:v>27.741995170274109</c:v>
                </c:pt>
                <c:pt idx="21">
                  <c:v>31.720940208075376</c:v>
                </c:pt>
                <c:pt idx="22">
                  <c:v>36.45577769606161</c:v>
                </c:pt>
                <c:pt idx="23">
                  <c:v>41.942958135999383</c:v>
                </c:pt>
                <c:pt idx="24">
                  <c:v>48.087258786272827</c:v>
                </c:pt>
                <c:pt idx="25">
                  <c:v>54.667352360791</c:v>
                </c:pt>
                <c:pt idx="26">
                  <c:v>61.31818056179948</c:v>
                </c:pt>
                <c:pt idx="27">
                  <c:v>67.555015722289312</c:v>
                </c:pt>
                <c:pt idx="28">
                  <c:v>72.86253967177845</c:v>
                </c:pt>
                <c:pt idx="29">
                  <c:v>76.846180632224062</c:v>
                </c:pt>
                <c:pt idx="30">
                  <c:v>79.388421285631736</c:v>
                </c:pt>
                <c:pt idx="31">
                  <c:v>80.704580871264625</c:v>
                </c:pt>
                <c:pt idx="32">
                  <c:v>81.225188856388485</c:v>
                </c:pt>
                <c:pt idx="33">
                  <c:v>81.370960553133983</c:v>
                </c:pt>
                <c:pt idx="34">
                  <c:v>81.397184643906172</c:v>
                </c:pt>
                <c:pt idx="35">
                  <c:v>81.399864468006882</c:v>
                </c:pt>
                <c:pt idx="36">
                  <c:v>81.399997373950768</c:v>
                </c:pt>
                <c:pt idx="37">
                  <c:v>81.399999984413739</c:v>
                </c:pt>
                <c:pt idx="38">
                  <c:v>81.399999999980139</c:v>
                </c:pt>
                <c:pt idx="39">
                  <c:v>81.400000000000006</c:v>
                </c:pt>
                <c:pt idx="40">
                  <c:v>81.400000000000006</c:v>
                </c:pt>
                <c:pt idx="41">
                  <c:v>81.400000000000006</c:v>
                </c:pt>
                <c:pt idx="42">
                  <c:v>81.400000000000006</c:v>
                </c:pt>
              </c:numCache>
            </c:numRef>
          </c:xVal>
          <c:yVal>
            <c:numRef>
              <c:f>'Table S-4'!$P$35:$P$77</c:f>
              <c:numCache>
                <c:formatCode>0.00</c:formatCode>
                <c:ptCount val="43"/>
                <c:pt idx="0">
                  <c:v>-0.33201136436923662</c:v>
                </c:pt>
                <c:pt idx="1">
                  <c:v>-0.33260617628445743</c:v>
                </c:pt>
                <c:pt idx="2">
                  <c:v>-0.33337358366679837</c:v>
                </c:pt>
                <c:pt idx="3">
                  <c:v>-0.33436142879145336</c:v>
                </c:pt>
                <c:pt idx="4">
                  <c:v>-0.33562930549396697</c:v>
                </c:pt>
                <c:pt idx="5">
                  <c:v>-0.33725042152764217</c:v>
                </c:pt>
                <c:pt idx="6">
                  <c:v>-0.33931301915686163</c:v>
                </c:pt>
                <c:pt idx="7">
                  <c:v>-0.3419206890858959</c:v>
                </c:pt>
                <c:pt idx="8">
                  <c:v>-0.34519050488324865</c:v>
                </c:pt>
                <c:pt idx="9">
                  <c:v>-0.34924737360233848</c:v>
                </c:pt>
                <c:pt idx="10">
                  <c:v>-0.3542124068371777</c:v>
                </c:pt>
                <c:pt idx="11">
                  <c:v>-0.36018265079292178</c:v>
                </c:pt>
                <c:pt idx="12">
                  <c:v>-0.36719954399552535</c:v>
                </c:pt>
                <c:pt idx="13">
                  <c:v>-0.37520455550395582</c:v>
                </c:pt>
                <c:pt idx="14">
                  <c:v>-0.38398317577082253</c:v>
                </c:pt>
                <c:pt idx="15">
                  <c:v>-0.3931029310787153</c:v>
                </c:pt>
                <c:pt idx="16">
                  <c:v>-0.40185639450646704</c:v>
                </c:pt>
                <c:pt idx="17">
                  <c:v>-0.40922377224137563</c:v>
                </c:pt>
                <c:pt idx="18">
                  <c:v>-0.41386834143361284</c:v>
                </c:pt>
                <c:pt idx="19">
                  <c:v>-0.41417036765108151</c:v>
                </c:pt>
                <c:pt idx="20">
                  <c:v>-0.40829426830043758</c:v>
                </c:pt>
                <c:pt idx="21">
                  <c:v>-0.39427744809165688</c:v>
                </c:pt>
                <c:pt idx="22">
                  <c:v>-0.37013545251954838</c:v>
                </c:pt>
                <c:pt idx="23">
                  <c:v>-0.33399952112733899</c:v>
                </c:pt>
                <c:pt idx="24">
                  <c:v>-0.28433426393371519</c:v>
                </c:pt>
                <c:pt idx="25">
                  <c:v>-0.22031323569319738</c:v>
                </c:pt>
                <c:pt idx="26">
                  <c:v>-0.14243661079729009</c:v>
                </c:pt>
                <c:pt idx="27">
                  <c:v>-5.3410014256996874E-2</c:v>
                </c:pt>
                <c:pt idx="28">
                  <c:v>4.0926360782805205E-2</c:v>
                </c:pt>
                <c:pt idx="29">
                  <c:v>0.13131783344874748</c:v>
                </c:pt>
                <c:pt idx="30">
                  <c:v>0.20671741422393097</c:v>
                </c:pt>
                <c:pt idx="31">
                  <c:v>0.25863107287921139</c:v>
                </c:pt>
                <c:pt idx="32">
                  <c:v>0.28615662641675499</c:v>
                </c:pt>
                <c:pt idx="33">
                  <c:v>0.2964758970465482</c:v>
                </c:pt>
                <c:pt idx="34">
                  <c:v>0.29894490368258175</c:v>
                </c:pt>
                <c:pt idx="35">
                  <c:v>0.29927779907757213</c:v>
                </c:pt>
                <c:pt idx="36">
                  <c:v>0.29929944075001913</c:v>
                </c:pt>
                <c:pt idx="37">
                  <c:v>0.29929999567991672</c:v>
                </c:pt>
                <c:pt idx="38">
                  <c:v>0.29929999999239953</c:v>
                </c:pt>
                <c:pt idx="39">
                  <c:v>0.29929999999978918</c:v>
                </c:pt>
                <c:pt idx="40">
                  <c:v>0.29929999999978918</c:v>
                </c:pt>
                <c:pt idx="41">
                  <c:v>0.29929999999978918</c:v>
                </c:pt>
                <c:pt idx="42">
                  <c:v>0.29929999999978918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9A47-4B4C-806B-C68B779B4A62}"/>
            </c:ext>
          </c:extLst>
        </c:ser>
        <c:ser>
          <c:idx val="57"/>
          <c:order val="4"/>
          <c:tx>
            <c:strRef>
              <c:f>'Table S-4'!$Q$34</c:f>
              <c:strCache>
                <c:ptCount val="1"/>
                <c:pt idx="0">
                  <c:v>1.2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'Table S-4'!$L$35:$L$77</c:f>
              <c:numCache>
                <c:formatCode>0.0</c:formatCode>
                <c:ptCount val="43"/>
                <c:pt idx="0" formatCode="0.00">
                  <c:v>12.123679931735936</c:v>
                </c:pt>
                <c:pt idx="1">
                  <c:v>12.151759234223121</c:v>
                </c:pt>
                <c:pt idx="2">
                  <c:v>12.188245313261348</c:v>
                </c:pt>
                <c:pt idx="3">
                  <c:v>12.235648477520627</c:v>
                </c:pt>
                <c:pt idx="4">
                  <c:v>12.297224057039458</c:v>
                </c:pt>
                <c:pt idx="5">
                  <c:v>12.377190362627502</c:v>
                </c:pt>
                <c:pt idx="6">
                  <c:v>12.481008232084491</c:v>
                </c:pt>
                <c:pt idx="7">
                  <c:v>12.615738048089867</c:v>
                </c:pt>
                <c:pt idx="8">
                  <c:v>12.790493127608798</c:v>
                </c:pt>
                <c:pt idx="9">
                  <c:v>13.017011138701974</c:v>
                </c:pt>
                <c:pt idx="10">
                  <c:v>13.310366869511739</c:v>
                </c:pt>
                <c:pt idx="11">
                  <c:v>13.689848722389158</c:v>
                </c:pt>
                <c:pt idx="12">
                  <c:v>14.180015038047557</c:v>
                </c:pt>
                <c:pt idx="13">
                  <c:v>14.81193022858875</c:v>
                </c:pt>
                <c:pt idx="14">
                  <c:v>15.624547369429948</c:v>
                </c:pt>
                <c:pt idx="15">
                  <c:v>16.666142032374736</c:v>
                </c:pt>
                <c:pt idx="16">
                  <c:v>17.995595287271577</c:v>
                </c:pt>
                <c:pt idx="17">
                  <c:v>19.683150264047484</c:v>
                </c:pt>
                <c:pt idx="18">
                  <c:v>21.810002592937913</c:v>
                </c:pt>
                <c:pt idx="19">
                  <c:v>24.465715375925967</c:v>
                </c:pt>
                <c:pt idx="20">
                  <c:v>27.741995170274109</c:v>
                </c:pt>
                <c:pt idx="21">
                  <c:v>31.720940208075376</c:v>
                </c:pt>
                <c:pt idx="22">
                  <c:v>36.45577769606161</c:v>
                </c:pt>
                <c:pt idx="23">
                  <c:v>41.942958135999383</c:v>
                </c:pt>
                <c:pt idx="24">
                  <c:v>48.087258786272827</c:v>
                </c:pt>
                <c:pt idx="25">
                  <c:v>54.667352360791</c:v>
                </c:pt>
                <c:pt idx="26">
                  <c:v>61.31818056179948</c:v>
                </c:pt>
                <c:pt idx="27">
                  <c:v>67.555015722289312</c:v>
                </c:pt>
                <c:pt idx="28">
                  <c:v>72.86253967177845</c:v>
                </c:pt>
                <c:pt idx="29">
                  <c:v>76.846180632224062</c:v>
                </c:pt>
                <c:pt idx="30">
                  <c:v>79.388421285631736</c:v>
                </c:pt>
                <c:pt idx="31">
                  <c:v>80.704580871264625</c:v>
                </c:pt>
                <c:pt idx="32">
                  <c:v>81.225188856388485</c:v>
                </c:pt>
                <c:pt idx="33">
                  <c:v>81.370960553133983</c:v>
                </c:pt>
                <c:pt idx="34">
                  <c:v>81.397184643906172</c:v>
                </c:pt>
                <c:pt idx="35">
                  <c:v>81.399864468006882</c:v>
                </c:pt>
                <c:pt idx="36">
                  <c:v>81.399997373950768</c:v>
                </c:pt>
                <c:pt idx="37">
                  <c:v>81.399999984413739</c:v>
                </c:pt>
                <c:pt idx="38">
                  <c:v>81.399999999980139</c:v>
                </c:pt>
                <c:pt idx="39">
                  <c:v>81.400000000000006</c:v>
                </c:pt>
                <c:pt idx="40">
                  <c:v>81.400000000000006</c:v>
                </c:pt>
                <c:pt idx="41">
                  <c:v>81.400000000000006</c:v>
                </c:pt>
                <c:pt idx="42">
                  <c:v>81.400000000000006</c:v>
                </c:pt>
              </c:numCache>
            </c:numRef>
          </c:xVal>
          <c:yVal>
            <c:numRef>
              <c:f>'Table S-4'!$Q$35:$Q$77</c:f>
              <c:numCache>
                <c:formatCode>0.00</c:formatCode>
                <c:ptCount val="43"/>
                <c:pt idx="0">
                  <c:v>-0.33174299921222428</c:v>
                </c:pt>
                <c:pt idx="1">
                  <c:v>-0.33225777330642359</c:v>
                </c:pt>
                <c:pt idx="2">
                  <c:v>-0.33292145254245042</c:v>
                </c:pt>
                <c:pt idx="3">
                  <c:v>-0.33377498835329789</c:v>
                </c:pt>
                <c:pt idx="4">
                  <c:v>-0.33486915958076224</c:v>
                </c:pt>
                <c:pt idx="5">
                  <c:v>-0.33626594933980414</c:v>
                </c:pt>
                <c:pt idx="6">
                  <c:v>-0.33803938995538374</c:v>
                </c:pt>
                <c:pt idx="7">
                  <c:v>-0.34027521391385562</c:v>
                </c:pt>
                <c:pt idx="8">
                  <c:v>-0.34306825388648576</c:v>
                </c:pt>
                <c:pt idx="9">
                  <c:v>-0.34651602118378833</c:v>
                </c:pt>
                <c:pt idx="10">
                  <c:v>-0.35070631962048537</c:v>
                </c:pt>
                <c:pt idx="11">
                  <c:v>-0.35569629709448236</c:v>
                </c:pt>
                <c:pt idx="12">
                  <c:v>-0.36148035119799715</c:v>
                </c:pt>
                <c:pt idx="13">
                  <c:v>-0.36794531947225551</c:v>
                </c:pt>
                <c:pt idx="14">
                  <c:v>-0.3748139538711257</c:v>
                </c:pt>
                <c:pt idx="15">
                  <c:v>-0.38158194875802565</c:v>
                </c:pt>
                <c:pt idx="16">
                  <c:v>-0.38745885425123561</c:v>
                </c:pt>
                <c:pt idx="17">
                  <c:v>-0.39132672475057007</c:v>
                </c:pt>
                <c:pt idx="18">
                  <c:v>-0.39172933441386704</c:v>
                </c:pt>
                <c:pt idx="19">
                  <c:v>-0.38689796112157637</c:v>
                </c:pt>
                <c:pt idx="20">
                  <c:v>-0.37481020007260213</c:v>
                </c:pt>
                <c:pt idx="21">
                  <c:v>-0.35327355147137496</c:v>
                </c:pt>
                <c:pt idx="22">
                  <c:v>-0.32003353597940531</c:v>
                </c:pt>
                <c:pt idx="23">
                  <c:v>-0.27292965424601334</c:v>
                </c:pt>
                <c:pt idx="24">
                  <c:v>-0.21015693594381446</c:v>
                </c:pt>
                <c:pt idx="25">
                  <c:v>-0.13072387254737805</c:v>
                </c:pt>
                <c:pt idx="26">
                  <c:v>-3.520388639333305E-2</c:v>
                </c:pt>
                <c:pt idx="27">
                  <c:v>7.3200462563818292E-2</c:v>
                </c:pt>
                <c:pt idx="28">
                  <c:v>0.18753613319552187</c:v>
                </c:pt>
                <c:pt idx="29">
                  <c:v>0.29676152049182747</c:v>
                </c:pt>
                <c:pt idx="30">
                  <c:v>0.38769389068545479</c:v>
                </c:pt>
                <c:pt idx="31">
                  <c:v>0.45022313870913422</c:v>
                </c:pt>
                <c:pt idx="32">
                  <c:v>0.48335053530058758</c:v>
                </c:pt>
                <c:pt idx="33">
                  <c:v>0.49576378215829209</c:v>
                </c:pt>
                <c:pt idx="34">
                  <c:v>0.49873299956732353</c:v>
                </c:pt>
                <c:pt idx="35">
                  <c:v>0.4991333018451769</c:v>
                </c:pt>
                <c:pt idx="36">
                  <c:v>0.49915932732130841</c:v>
                </c:pt>
                <c:pt idx="37">
                  <c:v>0.49915999480185747</c:v>
                </c:pt>
                <c:pt idx="38">
                  <c:v>0.49915999999132055</c:v>
                </c:pt>
                <c:pt idx="39">
                  <c:v>0.49915999999996075</c:v>
                </c:pt>
                <c:pt idx="40">
                  <c:v>0.49915999999996075</c:v>
                </c:pt>
                <c:pt idx="41">
                  <c:v>0.49915999999996075</c:v>
                </c:pt>
                <c:pt idx="42">
                  <c:v>0.49915999999996075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9A47-4B4C-806B-C68B779B4A62}"/>
            </c:ext>
          </c:extLst>
        </c:ser>
        <c:ser>
          <c:idx val="58"/>
          <c:order val="5"/>
          <c:tx>
            <c:strRef>
              <c:f>'Table S-4'!$R$34</c:f>
              <c:strCache>
                <c:ptCount val="1"/>
                <c:pt idx="0">
                  <c:v>1.4</c:v>
                </c:pt>
              </c:strCache>
            </c:strRef>
          </c:tx>
          <c:spPr>
            <a:ln w="19050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xVal>
            <c:numRef>
              <c:f>'Table S-4'!$L$35:$L$77</c:f>
              <c:numCache>
                <c:formatCode>0.0</c:formatCode>
                <c:ptCount val="43"/>
                <c:pt idx="0" formatCode="0.00">
                  <c:v>12.123679931735936</c:v>
                </c:pt>
                <c:pt idx="1">
                  <c:v>12.151759234223121</c:v>
                </c:pt>
                <c:pt idx="2">
                  <c:v>12.188245313261348</c:v>
                </c:pt>
                <c:pt idx="3">
                  <c:v>12.235648477520627</c:v>
                </c:pt>
                <c:pt idx="4">
                  <c:v>12.297224057039458</c:v>
                </c:pt>
                <c:pt idx="5">
                  <c:v>12.377190362627502</c:v>
                </c:pt>
                <c:pt idx="6">
                  <c:v>12.481008232084491</c:v>
                </c:pt>
                <c:pt idx="7">
                  <c:v>12.615738048089867</c:v>
                </c:pt>
                <c:pt idx="8">
                  <c:v>12.790493127608798</c:v>
                </c:pt>
                <c:pt idx="9">
                  <c:v>13.017011138701974</c:v>
                </c:pt>
                <c:pt idx="10">
                  <c:v>13.310366869511739</c:v>
                </c:pt>
                <c:pt idx="11">
                  <c:v>13.689848722389158</c:v>
                </c:pt>
                <c:pt idx="12">
                  <c:v>14.180015038047557</c:v>
                </c:pt>
                <c:pt idx="13">
                  <c:v>14.81193022858875</c:v>
                </c:pt>
                <c:pt idx="14">
                  <c:v>15.624547369429948</c:v>
                </c:pt>
                <c:pt idx="15">
                  <c:v>16.666142032374736</c:v>
                </c:pt>
                <c:pt idx="16">
                  <c:v>17.995595287271577</c:v>
                </c:pt>
                <c:pt idx="17">
                  <c:v>19.683150264047484</c:v>
                </c:pt>
                <c:pt idx="18">
                  <c:v>21.810002592937913</c:v>
                </c:pt>
                <c:pt idx="19">
                  <c:v>24.465715375925967</c:v>
                </c:pt>
                <c:pt idx="20">
                  <c:v>27.741995170274109</c:v>
                </c:pt>
                <c:pt idx="21">
                  <c:v>31.720940208075376</c:v>
                </c:pt>
                <c:pt idx="22">
                  <c:v>36.45577769606161</c:v>
                </c:pt>
                <c:pt idx="23">
                  <c:v>41.942958135999383</c:v>
                </c:pt>
                <c:pt idx="24">
                  <c:v>48.087258786272827</c:v>
                </c:pt>
                <c:pt idx="25">
                  <c:v>54.667352360791</c:v>
                </c:pt>
                <c:pt idx="26">
                  <c:v>61.31818056179948</c:v>
                </c:pt>
                <c:pt idx="27">
                  <c:v>67.555015722289312</c:v>
                </c:pt>
                <c:pt idx="28">
                  <c:v>72.86253967177845</c:v>
                </c:pt>
                <c:pt idx="29">
                  <c:v>76.846180632224062</c:v>
                </c:pt>
                <c:pt idx="30">
                  <c:v>79.388421285631736</c:v>
                </c:pt>
                <c:pt idx="31">
                  <c:v>80.704580871264625</c:v>
                </c:pt>
                <c:pt idx="32">
                  <c:v>81.225188856388485</c:v>
                </c:pt>
                <c:pt idx="33">
                  <c:v>81.370960553133983</c:v>
                </c:pt>
                <c:pt idx="34">
                  <c:v>81.397184643906172</c:v>
                </c:pt>
                <c:pt idx="35">
                  <c:v>81.399864468006882</c:v>
                </c:pt>
                <c:pt idx="36">
                  <c:v>81.399997373950768</c:v>
                </c:pt>
                <c:pt idx="37">
                  <c:v>81.399999984413739</c:v>
                </c:pt>
                <c:pt idx="38">
                  <c:v>81.399999999980139</c:v>
                </c:pt>
                <c:pt idx="39">
                  <c:v>81.400000000000006</c:v>
                </c:pt>
                <c:pt idx="40">
                  <c:v>81.400000000000006</c:v>
                </c:pt>
                <c:pt idx="41">
                  <c:v>81.400000000000006</c:v>
                </c:pt>
                <c:pt idx="42">
                  <c:v>81.400000000000006</c:v>
                </c:pt>
              </c:numCache>
            </c:numRef>
          </c:xVal>
          <c:yVal>
            <c:numRef>
              <c:f>'Table S-4'!$R$35:$R$77</c:f>
              <c:numCache>
                <c:formatCode>0.00</c:formatCode>
                <c:ptCount val="43"/>
                <c:pt idx="0">
                  <c:v>-0.33147474118084119</c:v>
                </c:pt>
                <c:pt idx="1">
                  <c:v>-0.33190950937341768</c:v>
                </c:pt>
                <c:pt idx="2">
                  <c:v>-0.33246950181239754</c:v>
                </c:pt>
                <c:pt idx="3">
                  <c:v>-0.33318878181785294</c:v>
                </c:pt>
                <c:pt idx="4">
                  <c:v>-0.33410931671721755</c:v>
                </c:pt>
                <c:pt idx="5">
                  <c:v>-0.33528186941111926</c:v>
                </c:pt>
                <c:pt idx="6">
                  <c:v>-0.33676626784904329</c:v>
                </c:pt>
                <c:pt idx="7">
                  <c:v>-0.33863039325444788</c:v>
                </c:pt>
                <c:pt idx="8">
                  <c:v>-0.34094684599540415</c:v>
                </c:pt>
                <c:pt idx="9">
                  <c:v>-0.34378575209268547</c:v>
                </c:pt>
                <c:pt idx="10">
                  <c:v>-0.34720162011149114</c:v>
                </c:pt>
                <c:pt idx="11">
                  <c:v>-0.35121171431353559</c:v>
                </c:pt>
                <c:pt idx="12">
                  <c:v>-0.35576340813668139</c:v>
                </c:pt>
                <c:pt idx="13">
                  <c:v>-0.36068892626485649</c:v>
                </c:pt>
                <c:pt idx="14">
                  <c:v>-0.36564830229542622</c:v>
                </c:pt>
                <c:pt idx="15">
                  <c:v>-0.37006541980224483</c:v>
                </c:pt>
                <c:pt idx="16">
                  <c:v>-0.37306682760197418</c:v>
                </c:pt>
                <c:pt idx="17">
                  <c:v>-0.37343645013265814</c:v>
                </c:pt>
                <c:pt idx="18">
                  <c:v>-0.36959858013563007</c:v>
                </c:pt>
                <c:pt idx="19">
                  <c:v>-0.35963552795033138</c:v>
                </c:pt>
                <c:pt idx="20">
                  <c:v>-0.34133808191006665</c:v>
                </c:pt>
                <c:pt idx="21">
                  <c:v>-0.31228384038831791</c:v>
                </c:pt>
                <c:pt idx="22">
                  <c:v>-0.26994827397788868</c:v>
                </c:pt>
                <c:pt idx="23">
                  <c:v>-0.21187906586453664</c:v>
                </c:pt>
                <c:pt idx="24">
                  <c:v>-0.13600149680098639</c:v>
                </c:pt>
                <c:pt idx="25">
                  <c:v>-4.1158693112492983E-2</c:v>
                </c:pt>
                <c:pt idx="26">
                  <c:v>7.2003142033850054E-2</c:v>
                </c:pt>
                <c:pt idx="27">
                  <c:v>0.19978512392594894</c:v>
                </c:pt>
                <c:pt idx="28">
                  <c:v>0.33412196795200089</c:v>
                </c:pt>
                <c:pt idx="29">
                  <c:v>0.46218540377003592</c:v>
                </c:pt>
                <c:pt idx="30">
                  <c:v>0.56865641592867178</c:v>
                </c:pt>
                <c:pt idx="31">
                  <c:v>0.64180734163096531</c:v>
                </c:pt>
                <c:pt idx="32">
                  <c:v>0.6805411735144844</c:v>
                </c:pt>
                <c:pt idx="33">
                  <c:v>0.69505076034579361</c:v>
                </c:pt>
                <c:pt idx="34">
                  <c:v>0.69852094795703579</c:v>
                </c:pt>
                <c:pt idx="35">
                  <c:v>0.69898879266179392</c:v>
                </c:pt>
                <c:pt idx="36">
                  <c:v>0.69901921350151497</c:v>
                </c:pt>
                <c:pt idx="37">
                  <c:v>0.69901999391981917</c:v>
                </c:pt>
                <c:pt idx="38">
                  <c:v>0.69901999998967312</c:v>
                </c:pt>
                <c:pt idx="39">
                  <c:v>0.69901999999990494</c:v>
                </c:pt>
                <c:pt idx="40">
                  <c:v>0.69901999999990494</c:v>
                </c:pt>
                <c:pt idx="41">
                  <c:v>0.69901999999990494</c:v>
                </c:pt>
                <c:pt idx="42">
                  <c:v>0.69901999999990494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9A47-4B4C-806B-C68B779B4A62}"/>
            </c:ext>
          </c:extLst>
        </c:ser>
        <c:ser>
          <c:idx val="59"/>
          <c:order val="6"/>
          <c:tx>
            <c:strRef>
              <c:f>'Table S-4'!$S$34</c:f>
              <c:strCache>
                <c:ptCount val="1"/>
                <c:pt idx="0">
                  <c:v>1.6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'Table S-4'!$L$35:$L$70</c:f>
              <c:numCache>
                <c:formatCode>0.0</c:formatCode>
                <c:ptCount val="36"/>
                <c:pt idx="0" formatCode="0.00">
                  <c:v>12.123679931735936</c:v>
                </c:pt>
                <c:pt idx="1">
                  <c:v>12.151759234223121</c:v>
                </c:pt>
                <c:pt idx="2">
                  <c:v>12.188245313261348</c:v>
                </c:pt>
                <c:pt idx="3">
                  <c:v>12.235648477520627</c:v>
                </c:pt>
                <c:pt idx="4">
                  <c:v>12.297224057039458</c:v>
                </c:pt>
                <c:pt idx="5">
                  <c:v>12.377190362627502</c:v>
                </c:pt>
                <c:pt idx="6">
                  <c:v>12.481008232084491</c:v>
                </c:pt>
                <c:pt idx="7">
                  <c:v>12.615738048089867</c:v>
                </c:pt>
                <c:pt idx="8">
                  <c:v>12.790493127608798</c:v>
                </c:pt>
                <c:pt idx="9">
                  <c:v>13.017011138701974</c:v>
                </c:pt>
                <c:pt idx="10">
                  <c:v>13.310366869511739</c:v>
                </c:pt>
                <c:pt idx="11">
                  <c:v>13.689848722389158</c:v>
                </c:pt>
                <c:pt idx="12">
                  <c:v>14.180015038047557</c:v>
                </c:pt>
                <c:pt idx="13">
                  <c:v>14.81193022858875</c:v>
                </c:pt>
                <c:pt idx="14">
                  <c:v>15.624547369429948</c:v>
                </c:pt>
                <c:pt idx="15">
                  <c:v>16.666142032374736</c:v>
                </c:pt>
                <c:pt idx="16">
                  <c:v>17.995595287271577</c:v>
                </c:pt>
                <c:pt idx="17">
                  <c:v>19.683150264047484</c:v>
                </c:pt>
                <c:pt idx="18">
                  <c:v>21.810002592937913</c:v>
                </c:pt>
                <c:pt idx="19">
                  <c:v>24.465715375925967</c:v>
                </c:pt>
                <c:pt idx="20">
                  <c:v>27.741995170274109</c:v>
                </c:pt>
                <c:pt idx="21">
                  <c:v>31.720940208075376</c:v>
                </c:pt>
                <c:pt idx="22">
                  <c:v>36.45577769606161</c:v>
                </c:pt>
                <c:pt idx="23">
                  <c:v>41.942958135999383</c:v>
                </c:pt>
                <c:pt idx="24">
                  <c:v>48.087258786272827</c:v>
                </c:pt>
                <c:pt idx="25">
                  <c:v>54.667352360791</c:v>
                </c:pt>
                <c:pt idx="26">
                  <c:v>61.31818056179948</c:v>
                </c:pt>
                <c:pt idx="27">
                  <c:v>67.555015722289312</c:v>
                </c:pt>
                <c:pt idx="28">
                  <c:v>72.86253967177845</c:v>
                </c:pt>
                <c:pt idx="29">
                  <c:v>76.846180632224062</c:v>
                </c:pt>
                <c:pt idx="30">
                  <c:v>79.388421285631736</c:v>
                </c:pt>
                <c:pt idx="31">
                  <c:v>80.704580871264625</c:v>
                </c:pt>
                <c:pt idx="32">
                  <c:v>81.225188856388485</c:v>
                </c:pt>
                <c:pt idx="33">
                  <c:v>81.370960553133983</c:v>
                </c:pt>
                <c:pt idx="34">
                  <c:v>81.397184643906172</c:v>
                </c:pt>
                <c:pt idx="35">
                  <c:v>81.399864468006882</c:v>
                </c:pt>
              </c:numCache>
            </c:numRef>
          </c:xVal>
          <c:yVal>
            <c:numRef>
              <c:f>'Table S-4'!$S$35:$S$77</c:f>
              <c:numCache>
                <c:formatCode>0.00</c:formatCode>
                <c:ptCount val="43"/>
                <c:pt idx="0">
                  <c:v>-0.3312065902074437</c:v>
                </c:pt>
                <c:pt idx="1">
                  <c:v>-0.33156138440244831</c:v>
                </c:pt>
                <c:pt idx="2">
                  <c:v>-0.3320177313704562</c:v>
                </c:pt>
                <c:pt idx="3">
                  <c:v>-0.33260280904346473</c:v>
                </c:pt>
                <c:pt idx="4">
                  <c:v>-0.33334977672404875</c:v>
                </c:pt>
                <c:pt idx="5">
                  <c:v>-0.33429818150648316</c:v>
                </c:pt>
                <c:pt idx="6">
                  <c:v>-0.33549365253395536</c:v>
                </c:pt>
                <c:pt idx="7">
                  <c:v>-0.33698622671909106</c:v>
                </c:pt>
                <c:pt idx="8">
                  <c:v>-0.33882628070432474</c:v>
                </c:pt>
                <c:pt idx="9">
                  <c:v>-0.34105656568510767</c:v>
                </c:pt>
                <c:pt idx="10">
                  <c:v>-0.3436983074860791</c:v>
                </c:pt>
                <c:pt idx="11">
                  <c:v>-0.34672890139927404</c:v>
                </c:pt>
                <c:pt idx="12">
                  <c:v>-0.3500487134837158</c:v>
                </c:pt>
                <c:pt idx="13">
                  <c:v>-0.35343537421317706</c:v>
                </c:pt>
                <c:pt idx="14">
                  <c:v>-0.35648621896007171</c:v>
                </c:pt>
                <c:pt idx="15">
                  <c:v>-0.35855334162988584</c:v>
                </c:pt>
                <c:pt idx="16">
                  <c:v>-0.35868031139273171</c:v>
                </c:pt>
                <c:pt idx="17">
                  <c:v>-0.35555294454695741</c:v>
                </c:pt>
                <c:pt idx="18">
                  <c:v>-0.3474760739921976</c:v>
                </c:pt>
                <c:pt idx="19">
                  <c:v>-0.33238306268128781</c:v>
                </c:pt>
                <c:pt idx="20">
                  <c:v>-0.30787790744147969</c:v>
                </c:pt>
                <c:pt idx="21">
                  <c:v>-0.27130830752855672</c:v>
                </c:pt>
                <c:pt idx="22">
                  <c:v>-0.21987965829976019</c:v>
                </c:pt>
                <c:pt idx="23">
                  <c:v>-0.15084774701551851</c:v>
                </c:pt>
                <c:pt idx="24">
                  <c:v>-6.1867937107422222E-2</c:v>
                </c:pt>
                <c:pt idx="25">
                  <c:v>4.8382311888190088E-2</c:v>
                </c:pt>
                <c:pt idx="26">
                  <c:v>0.17918448283182897</c:v>
                </c:pt>
                <c:pt idx="27">
                  <c:v>0.32634397626395639</c:v>
                </c:pt>
                <c:pt idx="28">
                  <c:v>0.48068386868146717</c:v>
                </c:pt>
                <c:pt idx="29">
                  <c:v>0.62758948378439072</c:v>
                </c:pt>
                <c:pt idx="30">
                  <c:v>0.74960498802022357</c:v>
                </c:pt>
                <c:pt idx="31">
                  <c:v>0.83338367888404719</c:v>
                </c:pt>
                <c:pt idx="32">
                  <c:v>0.87772853900730752</c:v>
                </c:pt>
                <c:pt idx="33">
                  <c:v>0.89433683071479209</c:v>
                </c:pt>
                <c:pt idx="34">
                  <c:v>0.89830874863741883</c:v>
                </c:pt>
                <c:pt idx="35">
                  <c:v>0.89884427150275314</c:v>
                </c:pt>
                <c:pt idx="36">
                  <c:v>0.89887909929007037</c:v>
                </c:pt>
                <c:pt idx="37">
                  <c:v>0.89887999303402921</c:v>
                </c:pt>
                <c:pt idx="38">
                  <c:v>0.89887999998825308</c:v>
                </c:pt>
                <c:pt idx="39">
                  <c:v>0.89887999999984913</c:v>
                </c:pt>
                <c:pt idx="40">
                  <c:v>0.89887999999984913</c:v>
                </c:pt>
                <c:pt idx="41">
                  <c:v>0.89887999999984913</c:v>
                </c:pt>
                <c:pt idx="42">
                  <c:v>0.89887999999984913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9A47-4B4C-806B-C68B779B4A62}"/>
            </c:ext>
          </c:extLst>
        </c:ser>
        <c:ser>
          <c:idx val="0"/>
          <c:order val="7"/>
          <c:tx>
            <c:strRef>
              <c:f>'Table S-4'!$T$34</c:f>
              <c:strCache>
                <c:ptCount val="1"/>
                <c:pt idx="0">
                  <c:v>1.8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'Table S-4'!$L$35:$L$69</c:f>
              <c:numCache>
                <c:formatCode>0.0</c:formatCode>
                <c:ptCount val="35"/>
                <c:pt idx="0" formatCode="0.00">
                  <c:v>12.123679931735936</c:v>
                </c:pt>
                <c:pt idx="1">
                  <c:v>12.151759234223121</c:v>
                </c:pt>
                <c:pt idx="2">
                  <c:v>12.188245313261348</c:v>
                </c:pt>
                <c:pt idx="3">
                  <c:v>12.235648477520627</c:v>
                </c:pt>
                <c:pt idx="4">
                  <c:v>12.297224057039458</c:v>
                </c:pt>
                <c:pt idx="5">
                  <c:v>12.377190362627502</c:v>
                </c:pt>
                <c:pt idx="6">
                  <c:v>12.481008232084491</c:v>
                </c:pt>
                <c:pt idx="7">
                  <c:v>12.615738048089867</c:v>
                </c:pt>
                <c:pt idx="8">
                  <c:v>12.790493127608798</c:v>
                </c:pt>
                <c:pt idx="9">
                  <c:v>13.017011138701974</c:v>
                </c:pt>
                <c:pt idx="10">
                  <c:v>13.310366869511739</c:v>
                </c:pt>
                <c:pt idx="11">
                  <c:v>13.689848722389158</c:v>
                </c:pt>
                <c:pt idx="12">
                  <c:v>14.180015038047557</c:v>
                </c:pt>
                <c:pt idx="13">
                  <c:v>14.81193022858875</c:v>
                </c:pt>
                <c:pt idx="14">
                  <c:v>15.624547369429948</c:v>
                </c:pt>
                <c:pt idx="15">
                  <c:v>16.666142032374736</c:v>
                </c:pt>
                <c:pt idx="16">
                  <c:v>17.995595287271577</c:v>
                </c:pt>
                <c:pt idx="17">
                  <c:v>19.683150264047484</c:v>
                </c:pt>
                <c:pt idx="18">
                  <c:v>21.810002592937913</c:v>
                </c:pt>
                <c:pt idx="19">
                  <c:v>24.465715375925967</c:v>
                </c:pt>
                <c:pt idx="20">
                  <c:v>27.741995170274109</c:v>
                </c:pt>
                <c:pt idx="21">
                  <c:v>31.720940208075376</c:v>
                </c:pt>
                <c:pt idx="22">
                  <c:v>36.45577769606161</c:v>
                </c:pt>
                <c:pt idx="23">
                  <c:v>41.942958135999383</c:v>
                </c:pt>
                <c:pt idx="24">
                  <c:v>48.087258786272827</c:v>
                </c:pt>
                <c:pt idx="25">
                  <c:v>54.667352360791</c:v>
                </c:pt>
                <c:pt idx="26">
                  <c:v>61.31818056179948</c:v>
                </c:pt>
                <c:pt idx="27">
                  <c:v>67.555015722289312</c:v>
                </c:pt>
                <c:pt idx="28">
                  <c:v>72.86253967177845</c:v>
                </c:pt>
                <c:pt idx="29">
                  <c:v>76.846180632224062</c:v>
                </c:pt>
                <c:pt idx="30">
                  <c:v>79.388421285631736</c:v>
                </c:pt>
                <c:pt idx="31">
                  <c:v>80.704580871264625</c:v>
                </c:pt>
                <c:pt idx="32">
                  <c:v>81.225188856388485</c:v>
                </c:pt>
                <c:pt idx="33">
                  <c:v>81.370960553133983</c:v>
                </c:pt>
                <c:pt idx="34">
                  <c:v>81.397184643906172</c:v>
                </c:pt>
              </c:numCache>
            </c:numRef>
          </c:xVal>
          <c:yVal>
            <c:numRef>
              <c:f>'Table S-4'!$T$35:$T$77</c:f>
              <c:numCache>
                <c:formatCode>0.00</c:formatCode>
                <c:ptCount val="43"/>
                <c:pt idx="0">
                  <c:v>-0.33093854623075458</c:v>
                </c:pt>
                <c:pt idx="1">
                  <c:v>-0.33121339830825036</c:v>
                </c:pt>
                <c:pt idx="2">
                  <c:v>-0.33156614110600913</c:v>
                </c:pt>
                <c:pt idx="3">
                  <c:v>-0.33201706989200375</c:v>
                </c:pt>
                <c:pt idx="4">
                  <c:v>-0.33259053941878847</c:v>
                </c:pt>
                <c:pt idx="5">
                  <c:v>-0.33331488539249676</c:v>
                </c:pt>
                <c:pt idx="6">
                  <c:v>-0.33422154370953194</c:v>
                </c:pt>
                <c:pt idx="7">
                  <c:v>-0.33534271391465609</c:v>
                </c:pt>
                <c:pt idx="8">
                  <c:v>-0.33670655751336653</c:v>
                </c:pt>
                <c:pt idx="9">
                  <c:v>-0.33832846131792849</c:v>
                </c:pt>
                <c:pt idx="10">
                  <c:v>-0.34019638091990601</c:v>
                </c:pt>
                <c:pt idx="11">
                  <c:v>-0.34224785730555141</c:v>
                </c:pt>
                <c:pt idx="12">
                  <c:v>-0.34433626591442135</c:v>
                </c:pt>
                <c:pt idx="13">
                  <c:v>-0.34618466164988604</c:v>
                </c:pt>
                <c:pt idx="14">
                  <c:v>-0.34732770178209194</c:v>
                </c:pt>
                <c:pt idx="15">
                  <c:v>-0.34704571166378173</c:v>
                </c:pt>
                <c:pt idx="16">
                  <c:v>-0.34429930246176355</c:v>
                </c:pt>
                <c:pt idx="17">
                  <c:v>-0.33767620415619604</c:v>
                </c:pt>
                <c:pt idx="18">
                  <c:v>-0.32536181137982112</c:v>
                </c:pt>
                <c:pt idx="19">
                  <c:v>-0.30514055986111543</c:v>
                </c:pt>
                <c:pt idx="20">
                  <c:v>-0.27442967030151522</c:v>
                </c:pt>
                <c:pt idx="21">
                  <c:v>-0.23034694558464253</c:v>
                </c:pt>
                <c:pt idx="22">
                  <c:v>-0.16982768073421539</c:v>
                </c:pt>
                <c:pt idx="23">
                  <c:v>-8.9835688737252894E-2</c:v>
                </c:pt>
                <c:pt idx="24">
                  <c:v>1.224375252900245E-2</c:v>
                </c:pt>
                <c:pt idx="25">
                  <c:v>0.13789915172606015</c:v>
                </c:pt>
                <c:pt idx="26">
                  <c:v>0.28634014434487653</c:v>
                </c:pt>
                <c:pt idx="27">
                  <c:v>0.45287702601126512</c:v>
                </c:pt>
                <c:pt idx="28">
                  <c:v>0.62722183901439621</c:v>
                </c:pt>
                <c:pt idx="29">
                  <c:v>0.79297376103636452</c:v>
                </c:pt>
                <c:pt idx="30">
                  <c:v>0.93053960502925293</c:v>
                </c:pt>
                <c:pt idx="31">
                  <c:v>1.0249521477081771</c:v>
                </c:pt>
                <c:pt idx="32">
                  <c:v>1.0749126297273506</c:v>
                </c:pt>
                <c:pt idx="33">
                  <c:v>1.0936219923704584</c:v>
                </c:pt>
                <c:pt idx="34">
                  <c:v>1.0980964013940593</c:v>
                </c:pt>
                <c:pt idx="35">
                  <c:v>1.098699738343953</c:v>
                </c:pt>
                <c:pt idx="36">
                  <c:v>1.0987389846852693</c:v>
                </c:pt>
                <c:pt idx="37">
                  <c:v>1.0987399921440328</c:v>
                </c:pt>
                <c:pt idx="38">
                  <c:v>1.098739999986833</c:v>
                </c:pt>
                <c:pt idx="39">
                  <c:v>1.0987400000000207</c:v>
                </c:pt>
                <c:pt idx="40">
                  <c:v>1.0987400000000207</c:v>
                </c:pt>
                <c:pt idx="41">
                  <c:v>1.0987400000000207</c:v>
                </c:pt>
                <c:pt idx="42">
                  <c:v>1.0987400000000207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64-9A47-4B4C-806B-C68B779B4A62}"/>
            </c:ext>
          </c:extLst>
        </c:ser>
        <c:ser>
          <c:idx val="1"/>
          <c:order val="8"/>
          <c:tx>
            <c:v>The second-stage granites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'Table S-4'!$AF$35:$AF$49</c:f>
              <c:numCache>
                <c:formatCode>0.0_ </c:formatCode>
                <c:ptCount val="15"/>
                <c:pt idx="0">
                  <c:v>16.314965632067075</c:v>
                </c:pt>
                <c:pt idx="1">
                  <c:v>15.372517890400383</c:v>
                </c:pt>
                <c:pt idx="2">
                  <c:v>38.698033799131885</c:v>
                </c:pt>
                <c:pt idx="3">
                  <c:v>46.446717565202135</c:v>
                </c:pt>
                <c:pt idx="4">
                  <c:v>30.828052369085214</c:v>
                </c:pt>
                <c:pt idx="5">
                  <c:v>65.591883130527449</c:v>
                </c:pt>
                <c:pt idx="6">
                  <c:v>37.766789820000369</c:v>
                </c:pt>
                <c:pt idx="7">
                  <c:v>30.139238568146926</c:v>
                </c:pt>
                <c:pt idx="8">
                  <c:v>34.074215331660184</c:v>
                </c:pt>
                <c:pt idx="9">
                  <c:v>32.573588869986644</c:v>
                </c:pt>
                <c:pt idx="10">
                  <c:v>23.45476524204679</c:v>
                </c:pt>
                <c:pt idx="11">
                  <c:v>51.415385870046265</c:v>
                </c:pt>
                <c:pt idx="12">
                  <c:v>32.521693963033016</c:v>
                </c:pt>
                <c:pt idx="13">
                  <c:v>32.659006778643345</c:v>
                </c:pt>
                <c:pt idx="14">
                  <c:v>28.248613152988767</c:v>
                </c:pt>
              </c:numCache>
            </c:numRef>
          </c:xVal>
          <c:yVal>
            <c:numRef>
              <c:f>'Table S-4'!$AG$35:$AG$49</c:f>
              <c:numCache>
                <c:formatCode>0.00_ </c:formatCode>
                <c:ptCount val="15"/>
                <c:pt idx="0">
                  <c:v>-0.434</c:v>
                </c:pt>
                <c:pt idx="1">
                  <c:v>-0.34100000000000003</c:v>
                </c:pt>
                <c:pt idx="2">
                  <c:v>-0.33900000000000002</c:v>
                </c:pt>
                <c:pt idx="3">
                  <c:v>-0.443</c:v>
                </c:pt>
                <c:pt idx="4">
                  <c:v>-0.39300000000000002</c:v>
                </c:pt>
                <c:pt idx="5">
                  <c:v>-0.377</c:v>
                </c:pt>
                <c:pt idx="6">
                  <c:v>-0.40100000000000002</c:v>
                </c:pt>
                <c:pt idx="7">
                  <c:v>-0.38900000000000001</c:v>
                </c:pt>
                <c:pt idx="8">
                  <c:v>-0.44900000000000001</c:v>
                </c:pt>
                <c:pt idx="9">
                  <c:v>-0.39800000000000002</c:v>
                </c:pt>
                <c:pt idx="10">
                  <c:v>-0.41799999999999998</c:v>
                </c:pt>
                <c:pt idx="11">
                  <c:v>-0.32700000000000001</c:v>
                </c:pt>
                <c:pt idx="12">
                  <c:v>-0.45300000000000001</c:v>
                </c:pt>
                <c:pt idx="13">
                  <c:v>-0.41199999999999998</c:v>
                </c:pt>
                <c:pt idx="14">
                  <c:v>-0.39800000000000002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1AE5-4C73-A452-A7AEC58CE80A}"/>
            </c:ext>
          </c:extLst>
        </c:ser>
        <c:ser>
          <c:idx val="2"/>
          <c:order val="9"/>
          <c:tx>
            <c:v>The third-stage granites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9"/>
            <c:spPr>
              <a:solidFill>
                <a:srgbClr val="00B05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'Table S-4'!$AF$51:$AF$58</c:f>
              <c:numCache>
                <c:formatCode>0.0_ </c:formatCode>
                <c:ptCount val="8"/>
                <c:pt idx="0">
                  <c:v>24.586143581104004</c:v>
                </c:pt>
                <c:pt idx="1">
                  <c:v>79.710958902986093</c:v>
                </c:pt>
                <c:pt idx="2">
                  <c:v>20.588300969808451</c:v>
                </c:pt>
                <c:pt idx="3">
                  <c:v>24.881881926852731</c:v>
                </c:pt>
                <c:pt idx="4">
                  <c:v>29.385987530571789</c:v>
                </c:pt>
                <c:pt idx="5">
                  <c:v>29.701139915439583</c:v>
                </c:pt>
                <c:pt idx="6">
                  <c:v>23.265122995988673</c:v>
                </c:pt>
                <c:pt idx="7">
                  <c:v>23.317422334067277</c:v>
                </c:pt>
              </c:numCache>
            </c:numRef>
          </c:xVal>
          <c:yVal>
            <c:numRef>
              <c:f>'Table S-4'!$AG$51:$AG$58</c:f>
              <c:numCache>
                <c:formatCode>0.00_ </c:formatCode>
                <c:ptCount val="8"/>
                <c:pt idx="0">
                  <c:v>-0.45800000000000002</c:v>
                </c:pt>
                <c:pt idx="1">
                  <c:v>-0.28000000000000003</c:v>
                </c:pt>
                <c:pt idx="2">
                  <c:v>-0.39900000000000002</c:v>
                </c:pt>
                <c:pt idx="3">
                  <c:v>-0.28199999999999997</c:v>
                </c:pt>
                <c:pt idx="4">
                  <c:v>-0.46200000000000002</c:v>
                </c:pt>
                <c:pt idx="5">
                  <c:v>-0.441</c:v>
                </c:pt>
                <c:pt idx="6">
                  <c:v>-0.42599999999999999</c:v>
                </c:pt>
                <c:pt idx="7">
                  <c:v>-0.38200000000000001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C1F5-4490-A60C-04FE3CD9F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8426736"/>
        <c:axId val="-178435440"/>
        <c:extLst/>
      </c:scatterChart>
      <c:valAx>
        <c:axId val="-178426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C</a:t>
                </a:r>
                <a:r>
                  <a:rPr lang="en-US" b="1" baseline="-25000"/>
                  <a:t>m</a:t>
                </a:r>
                <a:r>
                  <a:rPr lang="en-US" b="1"/>
                  <a:t>, U (μg/g)</a:t>
                </a:r>
                <a:endParaRPr lang="zh-CN" b="1"/>
              </a:p>
            </c:rich>
          </c:tx>
          <c:layout>
            <c:manualLayout>
              <c:xMode val="edge"/>
              <c:yMode val="edge"/>
              <c:x val="0.46085741739168629"/>
              <c:y val="0.924625517165198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0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-178435440"/>
        <c:crossesAt val="-0.9"/>
        <c:crossBetween val="midCat"/>
      </c:valAx>
      <c:valAx>
        <c:axId val="-1784354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l-GR" b="1"/>
                  <a:t>δ</a:t>
                </a:r>
                <a:r>
                  <a:rPr lang="en-US" b="1" baseline="-25000"/>
                  <a:t>m</a:t>
                </a:r>
                <a:r>
                  <a:rPr lang="en-US" b="1" baseline="30000"/>
                  <a:t>238</a:t>
                </a:r>
                <a:r>
                  <a:rPr lang="en-US" b="1"/>
                  <a:t>U (‰)</a:t>
                </a:r>
                <a:endParaRPr lang="zh-CN" b="1"/>
              </a:p>
            </c:rich>
          </c:tx>
          <c:layout>
            <c:manualLayout>
              <c:xMode val="edge"/>
              <c:yMode val="edge"/>
              <c:x val="1.2283663405710648E-2"/>
              <c:y val="0.382673717935828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0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-178426736"/>
        <c:crossesAt val="0"/>
        <c:crossBetween val="midCat"/>
        <c:majorUnit val="0.4"/>
        <c:minorUnit val="0.1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5473989833415655"/>
          <c:y val="5.7910908623064458E-2"/>
          <c:w val="0.34617743671698076"/>
          <c:h val="0.48845675360506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87399651966581"/>
          <c:y val="3.8286614173228345E-2"/>
          <c:w val="0.79802697739705608"/>
          <c:h val="0.82655487508505876"/>
        </c:manualLayout>
      </c:layout>
      <c:scatterChart>
        <c:scatterStyle val="smoothMarker"/>
        <c:varyColors val="0"/>
        <c:ser>
          <c:idx val="53"/>
          <c:order val="0"/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'Table S-4'!$V$35:$V$77</c:f>
              <c:numCache>
                <c:formatCode>0.0</c:formatCode>
                <c:ptCount val="43"/>
                <c:pt idx="0">
                  <c:v>16.383351259102614</c:v>
                </c:pt>
                <c:pt idx="1">
                  <c:v>16.421296262463677</c:v>
                </c:pt>
                <c:pt idx="2">
                  <c:v>16.470601774677498</c:v>
                </c:pt>
                <c:pt idx="3">
                  <c:v>16.534660104757606</c:v>
                </c:pt>
                <c:pt idx="4">
                  <c:v>16.617870347350618</c:v>
                </c:pt>
                <c:pt idx="5">
                  <c:v>16.725932922469596</c:v>
                </c:pt>
                <c:pt idx="6">
                  <c:v>16.866227340654717</c:v>
                </c:pt>
                <c:pt idx="7">
                  <c:v>17.0482946595809</c:v>
                </c:pt>
                <c:pt idx="8">
                  <c:v>17.284450172444323</c:v>
                </c:pt>
                <c:pt idx="9">
                  <c:v>17.590555592840506</c:v>
                </c:pt>
                <c:pt idx="10">
                  <c:v>17.986982256096944</c:v>
                </c:pt>
                <c:pt idx="11">
                  <c:v>18.499795570796159</c:v>
                </c:pt>
                <c:pt idx="12">
                  <c:v>19.162182483848049</c:v>
                </c:pt>
                <c:pt idx="13">
                  <c:v>20.016121930525337</c:v>
                </c:pt>
                <c:pt idx="14">
                  <c:v>21.11425320193236</c:v>
                </c:pt>
                <c:pt idx="15">
                  <c:v>22.521813557263158</c:v>
                </c:pt>
                <c:pt idx="16">
                  <c:v>24.318372009826454</c:v>
                </c:pt>
                <c:pt idx="17">
                  <c:v>26.598851708172276</c:v>
                </c:pt>
                <c:pt idx="18">
                  <c:v>29.472976476943124</c:v>
                </c:pt>
                <c:pt idx="19">
                  <c:v>33.061777535035091</c:v>
                </c:pt>
                <c:pt idx="20">
                  <c:v>37.489182662532578</c:v>
                </c:pt>
                <c:pt idx="21">
                  <c:v>42.866135416318073</c:v>
                </c:pt>
                <c:pt idx="22">
                  <c:v>49.264564454137307</c:v>
                </c:pt>
                <c:pt idx="23">
                  <c:v>56.679673156755925</c:v>
                </c:pt>
                <c:pt idx="24">
                  <c:v>64.982782143611928</c:v>
                </c:pt>
                <c:pt idx="25">
                  <c:v>73.874800487555405</c:v>
                </c:pt>
                <c:pt idx="26">
                  <c:v>82.862406164593892</c:v>
                </c:pt>
                <c:pt idx="27">
                  <c:v>91.290561786877447</c:v>
                </c:pt>
                <c:pt idx="28">
                  <c:v>98.462891448349254</c:v>
                </c:pt>
                <c:pt idx="29">
                  <c:v>103.84619004354603</c:v>
                </c:pt>
                <c:pt idx="30">
                  <c:v>107.28165038598884</c:v>
                </c:pt>
                <c:pt idx="31">
                  <c:v>109.06024442062787</c:v>
                </c:pt>
                <c:pt idx="32">
                  <c:v>109.7637687248493</c:v>
                </c:pt>
                <c:pt idx="33">
                  <c:v>109.96075750423512</c:v>
                </c:pt>
                <c:pt idx="34">
                  <c:v>109.99619546473807</c:v>
                </c:pt>
                <c:pt idx="35">
                  <c:v>109.99981684865794</c:v>
                </c:pt>
                <c:pt idx="36">
                  <c:v>109.99999645128483</c:v>
                </c:pt>
                <c:pt idx="37">
                  <c:v>109.99999997893748</c:v>
                </c:pt>
                <c:pt idx="38">
                  <c:v>109.99999999997316</c:v>
                </c:pt>
                <c:pt idx="39">
                  <c:v>110.00000000000001</c:v>
                </c:pt>
                <c:pt idx="40">
                  <c:v>110.00000000000001</c:v>
                </c:pt>
                <c:pt idx="41">
                  <c:v>110.00000000000001</c:v>
                </c:pt>
                <c:pt idx="42">
                  <c:v>110.00000000000001</c:v>
                </c:pt>
              </c:numCache>
            </c:numRef>
          </c:xVal>
          <c:yVal>
            <c:numRef>
              <c:f>'Table S-4'!$W$35:$W$77</c:f>
              <c:numCache>
                <c:formatCode>0.00</c:formatCode>
                <c:ptCount val="43"/>
                <c:pt idx="0">
                  <c:v>-0.73281710322194193</c:v>
                </c:pt>
                <c:pt idx="1">
                  <c:v>-0.73365222031716293</c:v>
                </c:pt>
                <c:pt idx="2">
                  <c:v>-0.73473106048245462</c:v>
                </c:pt>
                <c:pt idx="3">
                  <c:v>-0.73612215492030408</c:v>
                </c:pt>
                <c:pt idx="4">
                  <c:v>-0.73791156335337327</c:v>
                </c:pt>
                <c:pt idx="5">
                  <c:v>-0.74020619398904763</c:v>
                </c:pt>
                <c:pt idx="6">
                  <c:v>-0.7431369523583502</c:v>
                </c:pt>
                <c:pt idx="7">
                  <c:v>-0.74686104558909427</c:v>
                </c:pt>
                <c:pt idx="8">
                  <c:v>-0.75156232152462543</c:v>
                </c:pt>
                <c:pt idx="9">
                  <c:v>-0.75744793728099502</c:v>
                </c:pt>
                <c:pt idx="10">
                  <c:v>-0.76473900297426134</c:v>
                </c:pt>
                <c:pt idx="11">
                  <c:v>-0.77365234787739645</c:v>
                </c:pt>
                <c:pt idx="12">
                  <c:v>-0.78437063408855501</c:v>
                </c:pt>
                <c:pt idx="13">
                  <c:v>-0.79699933726740291</c:v>
                </c:pt>
                <c:pt idx="14">
                  <c:v>-0.81151228428600497</c:v>
                </c:pt>
                <c:pt idx="15">
                  <c:v>-0.82769262406966426</c:v>
                </c:pt>
                <c:pt idx="16">
                  <c:v>-0.84508212858806964</c:v>
                </c:pt>
                <c:pt idx="17">
                  <c:v>-0.86295559039708714</c:v>
                </c:pt>
                <c:pt idx="18">
                  <c:v>-0.88033492506033362</c:v>
                </c:pt>
                <c:pt idx="19">
                  <c:v>-0.89604748201488782</c:v>
                </c:pt>
                <c:pt idx="20">
                  <c:v>-0.9088182371529232</c:v>
                </c:pt>
                <c:pt idx="21">
                  <c:v>-0.91737432437528277</c:v>
                </c:pt>
                <c:pt idx="22">
                  <c:v>-0.92054121160620106</c:v>
                </c:pt>
                <c:pt idx="23">
                  <c:v>-0.91732488251991562</c:v>
                </c:pt>
                <c:pt idx="24">
                  <c:v>-0.90699767503272177</c:v>
                </c:pt>
                <c:pt idx="25">
                  <c:v>-0.88922652021508419</c:v>
                </c:pt>
                <c:pt idx="26">
                  <c:v>-0.86428904338552037</c:v>
                </c:pt>
                <c:pt idx="27">
                  <c:v>-0.83339640183160135</c:v>
                </c:pt>
                <c:pt idx="28">
                  <c:v>-0.79904661867092308</c:v>
                </c:pt>
                <c:pt idx="29">
                  <c:v>-0.76513205523147043</c:v>
                </c:pt>
                <c:pt idx="30">
                  <c:v>-0.73629570310483849</c:v>
                </c:pt>
                <c:pt idx="31">
                  <c:v>-0.71619227442752198</c:v>
                </c:pt>
                <c:pt idx="32">
                  <c:v>-0.7054447037370668</c:v>
                </c:pt>
                <c:pt idx="33">
                  <c:v>-0.70139319089698837</c:v>
                </c:pt>
                <c:pt idx="34">
                  <c:v>-0.70042026680189373</c:v>
                </c:pt>
                <c:pt idx="35">
                  <c:v>-0.70028878068503708</c:v>
                </c:pt>
                <c:pt idx="36">
                  <c:v>-0.70028022129772616</c:v>
                </c:pt>
                <c:pt idx="37">
                  <c:v>-0.70028000170921167</c:v>
                </c:pt>
                <c:pt idx="38">
                  <c:v>-0.70028000000299961</c:v>
                </c:pt>
                <c:pt idx="39">
                  <c:v>-0.70028000000015744</c:v>
                </c:pt>
                <c:pt idx="40">
                  <c:v>-0.70028000000015744</c:v>
                </c:pt>
                <c:pt idx="41">
                  <c:v>-0.70028000000015744</c:v>
                </c:pt>
                <c:pt idx="42">
                  <c:v>-0.70028000000015744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31D-4A7C-9E29-C1ED1473A78F}"/>
            </c:ext>
          </c:extLst>
        </c:ser>
        <c:ser>
          <c:idx val="54"/>
          <c:order val="1"/>
          <c:spPr>
            <a:ln w="19050" cap="rnd">
              <a:solidFill>
                <a:srgbClr val="00CCFF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'Table S-4'!$V$35:$V$77</c:f>
              <c:numCache>
                <c:formatCode>0.0</c:formatCode>
                <c:ptCount val="43"/>
                <c:pt idx="0">
                  <c:v>16.383351259102614</c:v>
                </c:pt>
                <c:pt idx="1">
                  <c:v>16.421296262463677</c:v>
                </c:pt>
                <c:pt idx="2">
                  <c:v>16.470601774677498</c:v>
                </c:pt>
                <c:pt idx="3">
                  <c:v>16.534660104757606</c:v>
                </c:pt>
                <c:pt idx="4">
                  <c:v>16.617870347350618</c:v>
                </c:pt>
                <c:pt idx="5">
                  <c:v>16.725932922469596</c:v>
                </c:pt>
                <c:pt idx="6">
                  <c:v>16.866227340654717</c:v>
                </c:pt>
                <c:pt idx="7">
                  <c:v>17.0482946595809</c:v>
                </c:pt>
                <c:pt idx="8">
                  <c:v>17.284450172444323</c:v>
                </c:pt>
                <c:pt idx="9">
                  <c:v>17.590555592840506</c:v>
                </c:pt>
                <c:pt idx="10">
                  <c:v>17.986982256096944</c:v>
                </c:pt>
                <c:pt idx="11">
                  <c:v>18.499795570796159</c:v>
                </c:pt>
                <c:pt idx="12">
                  <c:v>19.162182483848049</c:v>
                </c:pt>
                <c:pt idx="13">
                  <c:v>20.016121930525337</c:v>
                </c:pt>
                <c:pt idx="14">
                  <c:v>21.11425320193236</c:v>
                </c:pt>
                <c:pt idx="15">
                  <c:v>22.521813557263158</c:v>
                </c:pt>
                <c:pt idx="16">
                  <c:v>24.318372009826454</c:v>
                </c:pt>
                <c:pt idx="17">
                  <c:v>26.598851708172276</c:v>
                </c:pt>
                <c:pt idx="18">
                  <c:v>29.472976476943124</c:v>
                </c:pt>
                <c:pt idx="19">
                  <c:v>33.061777535035091</c:v>
                </c:pt>
                <c:pt idx="20">
                  <c:v>37.489182662532578</c:v>
                </c:pt>
                <c:pt idx="21">
                  <c:v>42.866135416318073</c:v>
                </c:pt>
                <c:pt idx="22">
                  <c:v>49.264564454137307</c:v>
                </c:pt>
                <c:pt idx="23">
                  <c:v>56.679673156755925</c:v>
                </c:pt>
                <c:pt idx="24">
                  <c:v>64.982782143611928</c:v>
                </c:pt>
                <c:pt idx="25">
                  <c:v>73.874800487555405</c:v>
                </c:pt>
                <c:pt idx="26">
                  <c:v>82.862406164593892</c:v>
                </c:pt>
                <c:pt idx="27">
                  <c:v>91.290561786877447</c:v>
                </c:pt>
                <c:pt idx="28">
                  <c:v>98.462891448349254</c:v>
                </c:pt>
                <c:pt idx="29">
                  <c:v>103.84619004354603</c:v>
                </c:pt>
                <c:pt idx="30">
                  <c:v>107.28165038598884</c:v>
                </c:pt>
                <c:pt idx="31">
                  <c:v>109.06024442062787</c:v>
                </c:pt>
                <c:pt idx="32">
                  <c:v>109.7637687248493</c:v>
                </c:pt>
                <c:pt idx="33">
                  <c:v>109.96075750423512</c:v>
                </c:pt>
                <c:pt idx="34">
                  <c:v>109.99619546473807</c:v>
                </c:pt>
                <c:pt idx="35">
                  <c:v>109.99981684865794</c:v>
                </c:pt>
                <c:pt idx="36">
                  <c:v>109.99999645128483</c:v>
                </c:pt>
                <c:pt idx="37">
                  <c:v>109.99999997893748</c:v>
                </c:pt>
                <c:pt idx="38">
                  <c:v>109.99999999997316</c:v>
                </c:pt>
                <c:pt idx="39">
                  <c:v>110.00000000000001</c:v>
                </c:pt>
                <c:pt idx="40">
                  <c:v>110.00000000000001</c:v>
                </c:pt>
                <c:pt idx="41">
                  <c:v>110.00000000000001</c:v>
                </c:pt>
                <c:pt idx="42">
                  <c:v>110.00000000000001</c:v>
                </c:pt>
              </c:numCache>
            </c:numRef>
          </c:xVal>
          <c:yVal>
            <c:numRef>
              <c:f>'Table S-4'!$X$35:$X$77</c:f>
              <c:numCache>
                <c:formatCode>0.00</c:formatCode>
                <c:ptCount val="43"/>
                <c:pt idx="0">
                  <c:v>-0.93254841630900986</c:v>
                </c:pt>
                <c:pt idx="1">
                  <c:v>-0.93330339970564213</c:v>
                </c:pt>
                <c:pt idx="2">
                  <c:v>-0.93427838752834336</c:v>
                </c:pt>
                <c:pt idx="3">
                  <c:v>-0.9355350119350081</c:v>
                </c:pt>
                <c:pt idx="4">
                  <c:v>-0.9371505071994537</c:v>
                </c:pt>
                <c:pt idx="5">
                  <c:v>-0.93922054361687546</c:v>
                </c:pt>
                <c:pt idx="6">
                  <c:v>-0.9418618000538348</c:v>
                </c:pt>
                <c:pt idx="7">
                  <c:v>-0.94521360453266001</c:v>
                </c:pt>
                <c:pt idx="8">
                  <c:v>-0.94943753819789012</c:v>
                </c:pt>
                <c:pt idx="9">
                  <c:v>-0.9547133310063376</c:v>
                </c:pt>
                <c:pt idx="10">
                  <c:v>-0.9612287476888699</c:v>
                </c:pt>
                <c:pt idx="11">
                  <c:v>-0.96916067513323045</c:v>
                </c:pt>
                <c:pt idx="12">
                  <c:v>-0.97864468410998628</c:v>
                </c:pt>
                <c:pt idx="13">
                  <c:v>-0.9897315627293668</c:v>
                </c:pt>
                <c:pt idx="14">
                  <c:v>-1.0023323388904604</c:v>
                </c:pt>
                <c:pt idx="15">
                  <c:v>-1.0161582661488413</c:v>
                </c:pt>
                <c:pt idx="16">
                  <c:v>-1.0306680285041014</c:v>
                </c:pt>
                <c:pt idx="17">
                  <c:v>-1.0450382012169033</c:v>
                </c:pt>
                <c:pt idx="18">
                  <c:v>-1.0581711321416154</c:v>
                </c:pt>
                <c:pt idx="19">
                  <c:v>-1.0687451226316174</c:v>
                </c:pt>
                <c:pt idx="20">
                  <c:v>-1.0752982804583329</c:v>
                </c:pt>
                <c:pt idx="21">
                  <c:v>-1.076327827218029</c:v>
                </c:pt>
                <c:pt idx="22">
                  <c:v>-1.070389282103952</c:v>
                </c:pt>
                <c:pt idx="23">
                  <c:v>-1.0561971262835417</c:v>
                </c:pt>
                <c:pt idx="24">
                  <c:v>-1.0327546240679115</c:v>
                </c:pt>
                <c:pt idx="25">
                  <c:v>-0.99956455024002966</c:v>
                </c:pt>
                <c:pt idx="26">
                  <c:v>-0.95697918093853818</c:v>
                </c:pt>
                <c:pt idx="27">
                  <c:v>-0.90670844001747386</c:v>
                </c:pt>
                <c:pt idx="28">
                  <c:v>-0.85236501152323885</c:v>
                </c:pt>
                <c:pt idx="29">
                  <c:v>-0.79962895391813649</c:v>
                </c:pt>
                <c:pt idx="30">
                  <c:v>-0.75527738460969007</c:v>
                </c:pt>
                <c:pt idx="31">
                  <c:v>-0.72457663645284387</c:v>
                </c:pt>
                <c:pt idx="32">
                  <c:v>-0.70824099515343764</c:v>
                </c:pt>
                <c:pt idx="33">
                  <c:v>-0.70210259037410228</c:v>
                </c:pt>
                <c:pt idx="34">
                  <c:v>-0.70063172971547405</c:v>
                </c:pt>
                <c:pt idx="35">
                  <c:v>-0.70043324221203451</c:v>
                </c:pt>
                <c:pt idx="36">
                  <c:v>-0.70042033356046463</c:v>
                </c:pt>
                <c:pt idx="37">
                  <c:v>-0.70042000257556114</c:v>
                </c:pt>
                <c:pt idx="38">
                  <c:v>-0.70042000000453331</c:v>
                </c:pt>
                <c:pt idx="39">
                  <c:v>-0.70042000000009952</c:v>
                </c:pt>
                <c:pt idx="40">
                  <c:v>-0.70042000000009952</c:v>
                </c:pt>
                <c:pt idx="41">
                  <c:v>-0.70042000000009952</c:v>
                </c:pt>
                <c:pt idx="42">
                  <c:v>-0.70042000000009952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31D-4A7C-9E29-C1ED1473A78F}"/>
            </c:ext>
          </c:extLst>
        </c:ser>
        <c:ser>
          <c:idx val="55"/>
          <c:order val="2"/>
          <c:spPr>
            <a:ln w="19050" cap="rnd">
              <a:solidFill>
                <a:srgbClr val="00B05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'Table S-4'!$V$35:$V$77</c:f>
              <c:numCache>
                <c:formatCode>0.0</c:formatCode>
                <c:ptCount val="43"/>
                <c:pt idx="0">
                  <c:v>16.383351259102614</c:v>
                </c:pt>
                <c:pt idx="1">
                  <c:v>16.421296262463677</c:v>
                </c:pt>
                <c:pt idx="2">
                  <c:v>16.470601774677498</c:v>
                </c:pt>
                <c:pt idx="3">
                  <c:v>16.534660104757606</c:v>
                </c:pt>
                <c:pt idx="4">
                  <c:v>16.617870347350618</c:v>
                </c:pt>
                <c:pt idx="5">
                  <c:v>16.725932922469596</c:v>
                </c:pt>
                <c:pt idx="6">
                  <c:v>16.866227340654717</c:v>
                </c:pt>
                <c:pt idx="7">
                  <c:v>17.0482946595809</c:v>
                </c:pt>
                <c:pt idx="8">
                  <c:v>17.284450172444323</c:v>
                </c:pt>
                <c:pt idx="9">
                  <c:v>17.590555592840506</c:v>
                </c:pt>
                <c:pt idx="10">
                  <c:v>17.986982256096944</c:v>
                </c:pt>
                <c:pt idx="11">
                  <c:v>18.499795570796159</c:v>
                </c:pt>
                <c:pt idx="12">
                  <c:v>19.162182483848049</c:v>
                </c:pt>
                <c:pt idx="13">
                  <c:v>20.016121930525337</c:v>
                </c:pt>
                <c:pt idx="14">
                  <c:v>21.11425320193236</c:v>
                </c:pt>
                <c:pt idx="15">
                  <c:v>22.521813557263158</c:v>
                </c:pt>
                <c:pt idx="16">
                  <c:v>24.318372009826454</c:v>
                </c:pt>
                <c:pt idx="17">
                  <c:v>26.598851708172276</c:v>
                </c:pt>
                <c:pt idx="18">
                  <c:v>29.472976476943124</c:v>
                </c:pt>
                <c:pt idx="19">
                  <c:v>33.061777535035091</c:v>
                </c:pt>
                <c:pt idx="20">
                  <c:v>37.489182662532578</c:v>
                </c:pt>
                <c:pt idx="21">
                  <c:v>42.866135416318073</c:v>
                </c:pt>
                <c:pt idx="22">
                  <c:v>49.264564454137307</c:v>
                </c:pt>
                <c:pt idx="23">
                  <c:v>56.679673156755925</c:v>
                </c:pt>
                <c:pt idx="24">
                  <c:v>64.982782143611928</c:v>
                </c:pt>
                <c:pt idx="25">
                  <c:v>73.874800487555405</c:v>
                </c:pt>
                <c:pt idx="26">
                  <c:v>82.862406164593892</c:v>
                </c:pt>
                <c:pt idx="27">
                  <c:v>91.290561786877447</c:v>
                </c:pt>
                <c:pt idx="28">
                  <c:v>98.462891448349254</c:v>
                </c:pt>
                <c:pt idx="29">
                  <c:v>103.84619004354603</c:v>
                </c:pt>
                <c:pt idx="30">
                  <c:v>107.28165038598884</c:v>
                </c:pt>
                <c:pt idx="31">
                  <c:v>109.06024442062787</c:v>
                </c:pt>
                <c:pt idx="32">
                  <c:v>109.7637687248493</c:v>
                </c:pt>
                <c:pt idx="33">
                  <c:v>109.96075750423512</c:v>
                </c:pt>
                <c:pt idx="34">
                  <c:v>109.99619546473807</c:v>
                </c:pt>
                <c:pt idx="35">
                  <c:v>109.99981684865794</c:v>
                </c:pt>
                <c:pt idx="36">
                  <c:v>109.99999645128483</c:v>
                </c:pt>
                <c:pt idx="37">
                  <c:v>109.99999997893748</c:v>
                </c:pt>
                <c:pt idx="38">
                  <c:v>109.99999999997316</c:v>
                </c:pt>
                <c:pt idx="39">
                  <c:v>110.00000000000001</c:v>
                </c:pt>
                <c:pt idx="40">
                  <c:v>110.00000000000001</c:v>
                </c:pt>
                <c:pt idx="41">
                  <c:v>110.00000000000001</c:v>
                </c:pt>
                <c:pt idx="42">
                  <c:v>110.00000000000001</c:v>
                </c:pt>
              </c:numCache>
            </c:numRef>
          </c:xVal>
          <c:yVal>
            <c:numRef>
              <c:f>'Table S-4'!$Y$35:$Y$77</c:f>
              <c:numCache>
                <c:formatCode>0.00</c:formatCode>
                <c:ptCount val="43"/>
                <c:pt idx="0">
                  <c:v>-1.1322798367129283</c:v>
                </c:pt>
                <c:pt idx="1">
                  <c:v>-1.1329547183896014</c:v>
                </c:pt>
                <c:pt idx="2">
                  <c:v>-1.1338258952925346</c:v>
                </c:pt>
                <c:pt idx="3">
                  <c:v>-1.1349481032719271</c:v>
                </c:pt>
                <c:pt idx="4">
                  <c:v>-1.1363897546404362</c:v>
                </c:pt>
                <c:pt idx="5">
                  <c:v>-1.1382352862078053</c:v>
                </c:pt>
                <c:pt idx="6">
                  <c:v>-1.1405871557544063</c:v>
                </c:pt>
                <c:pt idx="7">
                  <c:v>-1.143566819161538</c:v>
                </c:pt>
                <c:pt idx="8">
                  <c:v>-1.1473135994855741</c:v>
                </c:pt>
                <c:pt idx="9">
                  <c:v>-1.1519798099958964</c:v>
                </c:pt>
                <c:pt idx="10">
                  <c:v>-1.1577198825848884</c:v>
                </c:pt>
                <c:pt idx="11">
                  <c:v>-1.1646707764550004</c:v>
                </c:pt>
                <c:pt idx="12">
                  <c:v>-1.172920987856219</c:v>
                </c:pt>
                <c:pt idx="13">
                  <c:v>-1.1824666360332006</c:v>
                </c:pt>
                <c:pt idx="14">
                  <c:v>-1.1931559700807841</c:v>
                </c:pt>
                <c:pt idx="15">
                  <c:v>-1.2046283693477338</c:v>
                </c:pt>
                <c:pt idx="16">
                  <c:v>-1.2162594515343019</c:v>
                </c:pt>
                <c:pt idx="17">
                  <c:v>-1.227127596448486</c:v>
                </c:pt>
                <c:pt idx="18">
                  <c:v>-1.2360156058054375</c:v>
                </c:pt>
                <c:pt idx="19">
                  <c:v>-1.2414527529996806</c:v>
                </c:pt>
                <c:pt idx="20">
                  <c:v>-1.2417902929692448</c:v>
                </c:pt>
                <c:pt idx="21">
                  <c:v>-1.2352955375661625</c:v>
                </c:pt>
                <c:pt idx="22">
                  <c:v>-1.2202540318188997</c:v>
                </c:pt>
                <c:pt idx="23">
                  <c:v>-1.1950886754805654</c:v>
                </c:pt>
                <c:pt idx="24">
                  <c:v>-1.1585334901725903</c:v>
                </c:pt>
                <c:pt idx="25">
                  <c:v>-1.1099267918289573</c:v>
                </c:pt>
                <c:pt idx="26">
                  <c:v>-1.0496950395280922</c:v>
                </c:pt>
                <c:pt idx="27">
                  <c:v>-0.98004631297196765</c:v>
                </c:pt>
                <c:pt idx="28">
                  <c:v>-0.90570735291435112</c:v>
                </c:pt>
                <c:pt idx="29">
                  <c:v>-0.83414565785590211</c:v>
                </c:pt>
                <c:pt idx="30">
                  <c:v>-0.77427301152038153</c:v>
                </c:pt>
                <c:pt idx="31">
                  <c:v>-0.73296885309598592</c:v>
                </c:pt>
                <c:pt idx="32">
                  <c:v>-0.7110405510851936</c:v>
                </c:pt>
                <c:pt idx="33">
                  <c:v>-0.70281289409540504</c:v>
                </c:pt>
                <c:pt idx="34">
                  <c:v>-0.70084333948289013</c:v>
                </c:pt>
                <c:pt idx="35">
                  <c:v>-0.70057771561646431</c:v>
                </c:pt>
                <c:pt idx="36">
                  <c:v>-0.7005604462109889</c:v>
                </c:pt>
                <c:pt idx="37">
                  <c:v>-0.70056000344611702</c:v>
                </c:pt>
                <c:pt idx="38">
                  <c:v>-0.70056000000595331</c:v>
                </c:pt>
                <c:pt idx="39">
                  <c:v>-0.70056000000038265</c:v>
                </c:pt>
                <c:pt idx="40">
                  <c:v>-0.70056000000038265</c:v>
                </c:pt>
                <c:pt idx="41">
                  <c:v>-0.70056000000038265</c:v>
                </c:pt>
                <c:pt idx="42">
                  <c:v>-0.70056000000038265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31D-4A7C-9E29-C1ED1473A78F}"/>
            </c:ext>
          </c:extLst>
        </c:ser>
        <c:ser>
          <c:idx val="56"/>
          <c:order val="3"/>
          <c:spPr>
            <a:ln w="19050" cap="rnd">
              <a:solidFill>
                <a:srgbClr val="92D05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'Table S-4'!$V$35:$V$77</c:f>
              <c:numCache>
                <c:formatCode>0.0</c:formatCode>
                <c:ptCount val="43"/>
                <c:pt idx="0">
                  <c:v>16.383351259102614</c:v>
                </c:pt>
                <c:pt idx="1">
                  <c:v>16.421296262463677</c:v>
                </c:pt>
                <c:pt idx="2">
                  <c:v>16.470601774677498</c:v>
                </c:pt>
                <c:pt idx="3">
                  <c:v>16.534660104757606</c:v>
                </c:pt>
                <c:pt idx="4">
                  <c:v>16.617870347350618</c:v>
                </c:pt>
                <c:pt idx="5">
                  <c:v>16.725932922469596</c:v>
                </c:pt>
                <c:pt idx="6">
                  <c:v>16.866227340654717</c:v>
                </c:pt>
                <c:pt idx="7">
                  <c:v>17.0482946595809</c:v>
                </c:pt>
                <c:pt idx="8">
                  <c:v>17.284450172444323</c:v>
                </c:pt>
                <c:pt idx="9">
                  <c:v>17.590555592840506</c:v>
                </c:pt>
                <c:pt idx="10">
                  <c:v>17.986982256096944</c:v>
                </c:pt>
                <c:pt idx="11">
                  <c:v>18.499795570796159</c:v>
                </c:pt>
                <c:pt idx="12">
                  <c:v>19.162182483848049</c:v>
                </c:pt>
                <c:pt idx="13">
                  <c:v>20.016121930525337</c:v>
                </c:pt>
                <c:pt idx="14">
                  <c:v>21.11425320193236</c:v>
                </c:pt>
                <c:pt idx="15">
                  <c:v>22.521813557263158</c:v>
                </c:pt>
                <c:pt idx="16">
                  <c:v>24.318372009826454</c:v>
                </c:pt>
                <c:pt idx="17">
                  <c:v>26.598851708172276</c:v>
                </c:pt>
                <c:pt idx="18">
                  <c:v>29.472976476943124</c:v>
                </c:pt>
                <c:pt idx="19">
                  <c:v>33.061777535035091</c:v>
                </c:pt>
                <c:pt idx="20">
                  <c:v>37.489182662532578</c:v>
                </c:pt>
                <c:pt idx="21">
                  <c:v>42.866135416318073</c:v>
                </c:pt>
                <c:pt idx="22">
                  <c:v>49.264564454137307</c:v>
                </c:pt>
                <c:pt idx="23">
                  <c:v>56.679673156755925</c:v>
                </c:pt>
                <c:pt idx="24">
                  <c:v>64.982782143611928</c:v>
                </c:pt>
                <c:pt idx="25">
                  <c:v>73.874800487555405</c:v>
                </c:pt>
                <c:pt idx="26">
                  <c:v>82.862406164593892</c:v>
                </c:pt>
                <c:pt idx="27">
                  <c:v>91.290561786877447</c:v>
                </c:pt>
                <c:pt idx="28">
                  <c:v>98.462891448349254</c:v>
                </c:pt>
                <c:pt idx="29">
                  <c:v>103.84619004354603</c:v>
                </c:pt>
                <c:pt idx="30">
                  <c:v>107.28165038598884</c:v>
                </c:pt>
                <c:pt idx="31">
                  <c:v>109.06024442062787</c:v>
                </c:pt>
                <c:pt idx="32">
                  <c:v>109.7637687248493</c:v>
                </c:pt>
                <c:pt idx="33">
                  <c:v>109.96075750423512</c:v>
                </c:pt>
                <c:pt idx="34">
                  <c:v>109.99619546473807</c:v>
                </c:pt>
                <c:pt idx="35">
                  <c:v>109.99981684865794</c:v>
                </c:pt>
                <c:pt idx="36">
                  <c:v>109.99999645128483</c:v>
                </c:pt>
                <c:pt idx="37">
                  <c:v>109.99999997893748</c:v>
                </c:pt>
                <c:pt idx="38">
                  <c:v>109.99999999997316</c:v>
                </c:pt>
                <c:pt idx="39">
                  <c:v>110.00000000000001</c:v>
                </c:pt>
                <c:pt idx="40">
                  <c:v>110.00000000000001</c:v>
                </c:pt>
                <c:pt idx="41">
                  <c:v>110.00000000000001</c:v>
                </c:pt>
                <c:pt idx="42">
                  <c:v>110.00000000000001</c:v>
                </c:pt>
              </c:numCache>
            </c:numRef>
          </c:xVal>
          <c:yVal>
            <c:numRef>
              <c:f>'Table S-4'!$Z$35:$Z$77</c:f>
              <c:numCache>
                <c:formatCode>0.00</c:formatCode>
                <c:ptCount val="43"/>
                <c:pt idx="0">
                  <c:v>-1.3320113643692368</c:v>
                </c:pt>
                <c:pt idx="1">
                  <c:v>-1.3326061762844577</c:v>
                </c:pt>
                <c:pt idx="2">
                  <c:v>-1.3333735836667986</c:v>
                </c:pt>
                <c:pt idx="3">
                  <c:v>-1.3343614287914536</c:v>
                </c:pt>
                <c:pt idx="4">
                  <c:v>-1.3356293054939672</c:v>
                </c:pt>
                <c:pt idx="5">
                  <c:v>-1.3372504215276424</c:v>
                </c:pt>
                <c:pt idx="6">
                  <c:v>-1.3393130191568619</c:v>
                </c:pt>
                <c:pt idx="7">
                  <c:v>-1.3419206890858961</c:v>
                </c:pt>
                <c:pt idx="8">
                  <c:v>-1.3451905048832489</c:v>
                </c:pt>
                <c:pt idx="9">
                  <c:v>-1.3492473736023387</c:v>
                </c:pt>
                <c:pt idx="10">
                  <c:v>-1.3542124068371779</c:v>
                </c:pt>
                <c:pt idx="11">
                  <c:v>-1.360182650792922</c:v>
                </c:pt>
                <c:pt idx="12">
                  <c:v>-1.3671995439955256</c:v>
                </c:pt>
                <c:pt idx="13">
                  <c:v>-1.375204555503956</c:v>
                </c:pt>
                <c:pt idx="14">
                  <c:v>-1.3839831757708227</c:v>
                </c:pt>
                <c:pt idx="15">
                  <c:v>-1.3931029310787155</c:v>
                </c:pt>
                <c:pt idx="16">
                  <c:v>-1.4018563945064673</c:v>
                </c:pt>
                <c:pt idx="17">
                  <c:v>-1.4092237722413758</c:v>
                </c:pt>
                <c:pt idx="18">
                  <c:v>-1.4138683414336131</c:v>
                </c:pt>
                <c:pt idx="19">
                  <c:v>-1.4141703676510817</c:v>
                </c:pt>
                <c:pt idx="20">
                  <c:v>-1.4082942683004378</c:v>
                </c:pt>
                <c:pt idx="21">
                  <c:v>-1.3942774480916571</c:v>
                </c:pt>
                <c:pt idx="22">
                  <c:v>-1.3701354525195486</c:v>
                </c:pt>
                <c:pt idx="23">
                  <c:v>-1.3339995211273392</c:v>
                </c:pt>
                <c:pt idx="24">
                  <c:v>-1.2843342639337154</c:v>
                </c:pt>
                <c:pt idx="25">
                  <c:v>-1.2203132356931976</c:v>
                </c:pt>
                <c:pt idx="26">
                  <c:v>-1.1424366107972903</c:v>
                </c:pt>
                <c:pt idx="27">
                  <c:v>-1.0534100142569971</c:v>
                </c:pt>
                <c:pt idx="28">
                  <c:v>-0.95907363921719502</c:v>
                </c:pt>
                <c:pt idx="29">
                  <c:v>-0.86868216655125274</c:v>
                </c:pt>
                <c:pt idx="30">
                  <c:v>-0.79328258577606925</c:v>
                </c:pt>
                <c:pt idx="31">
                  <c:v>-0.74136892712078883</c:v>
                </c:pt>
                <c:pt idx="32">
                  <c:v>-0.71384337358324523</c:v>
                </c:pt>
                <c:pt idx="33">
                  <c:v>-0.70352410295345202</c:v>
                </c:pt>
                <c:pt idx="34">
                  <c:v>-0.70105509631741847</c:v>
                </c:pt>
                <c:pt idx="35">
                  <c:v>-0.7007222009224281</c:v>
                </c:pt>
                <c:pt idx="36">
                  <c:v>-0.70070055924998109</c:v>
                </c:pt>
                <c:pt idx="37">
                  <c:v>-0.7007000043200835</c:v>
                </c:pt>
                <c:pt idx="38">
                  <c:v>-0.70070000000760069</c:v>
                </c:pt>
                <c:pt idx="39">
                  <c:v>-0.70070000000021104</c:v>
                </c:pt>
                <c:pt idx="40">
                  <c:v>-0.70070000000021104</c:v>
                </c:pt>
                <c:pt idx="41">
                  <c:v>-0.70070000000021104</c:v>
                </c:pt>
                <c:pt idx="42">
                  <c:v>-0.70070000000021104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931D-4A7C-9E29-C1ED1473A78F}"/>
            </c:ext>
          </c:extLst>
        </c:ser>
        <c:ser>
          <c:idx val="57"/>
          <c:order val="4"/>
          <c:spPr>
            <a:ln w="1905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'Table S-4'!$V$35:$V$77</c:f>
              <c:numCache>
                <c:formatCode>0.0</c:formatCode>
                <c:ptCount val="43"/>
                <c:pt idx="0">
                  <c:v>16.383351259102614</c:v>
                </c:pt>
                <c:pt idx="1">
                  <c:v>16.421296262463677</c:v>
                </c:pt>
                <c:pt idx="2">
                  <c:v>16.470601774677498</c:v>
                </c:pt>
                <c:pt idx="3">
                  <c:v>16.534660104757606</c:v>
                </c:pt>
                <c:pt idx="4">
                  <c:v>16.617870347350618</c:v>
                </c:pt>
                <c:pt idx="5">
                  <c:v>16.725932922469596</c:v>
                </c:pt>
                <c:pt idx="6">
                  <c:v>16.866227340654717</c:v>
                </c:pt>
                <c:pt idx="7">
                  <c:v>17.0482946595809</c:v>
                </c:pt>
                <c:pt idx="8">
                  <c:v>17.284450172444323</c:v>
                </c:pt>
                <c:pt idx="9">
                  <c:v>17.590555592840506</c:v>
                </c:pt>
                <c:pt idx="10">
                  <c:v>17.986982256096944</c:v>
                </c:pt>
                <c:pt idx="11">
                  <c:v>18.499795570796159</c:v>
                </c:pt>
                <c:pt idx="12">
                  <c:v>19.162182483848049</c:v>
                </c:pt>
                <c:pt idx="13">
                  <c:v>20.016121930525337</c:v>
                </c:pt>
                <c:pt idx="14">
                  <c:v>21.11425320193236</c:v>
                </c:pt>
                <c:pt idx="15">
                  <c:v>22.521813557263158</c:v>
                </c:pt>
                <c:pt idx="16">
                  <c:v>24.318372009826454</c:v>
                </c:pt>
                <c:pt idx="17">
                  <c:v>26.598851708172276</c:v>
                </c:pt>
                <c:pt idx="18">
                  <c:v>29.472976476943124</c:v>
                </c:pt>
                <c:pt idx="19">
                  <c:v>33.061777535035091</c:v>
                </c:pt>
                <c:pt idx="20">
                  <c:v>37.489182662532578</c:v>
                </c:pt>
                <c:pt idx="21">
                  <c:v>42.866135416318073</c:v>
                </c:pt>
                <c:pt idx="22">
                  <c:v>49.264564454137307</c:v>
                </c:pt>
                <c:pt idx="23">
                  <c:v>56.679673156755925</c:v>
                </c:pt>
                <c:pt idx="24">
                  <c:v>64.982782143611928</c:v>
                </c:pt>
                <c:pt idx="25">
                  <c:v>73.874800487555405</c:v>
                </c:pt>
                <c:pt idx="26">
                  <c:v>82.862406164593892</c:v>
                </c:pt>
                <c:pt idx="27">
                  <c:v>91.290561786877447</c:v>
                </c:pt>
                <c:pt idx="28">
                  <c:v>98.462891448349254</c:v>
                </c:pt>
                <c:pt idx="29">
                  <c:v>103.84619004354603</c:v>
                </c:pt>
                <c:pt idx="30">
                  <c:v>107.28165038598884</c:v>
                </c:pt>
                <c:pt idx="31">
                  <c:v>109.06024442062787</c:v>
                </c:pt>
                <c:pt idx="32">
                  <c:v>109.7637687248493</c:v>
                </c:pt>
                <c:pt idx="33">
                  <c:v>109.96075750423512</c:v>
                </c:pt>
                <c:pt idx="34">
                  <c:v>109.99619546473807</c:v>
                </c:pt>
                <c:pt idx="35">
                  <c:v>109.99981684865794</c:v>
                </c:pt>
                <c:pt idx="36">
                  <c:v>109.99999645128483</c:v>
                </c:pt>
                <c:pt idx="37">
                  <c:v>109.99999997893748</c:v>
                </c:pt>
                <c:pt idx="38">
                  <c:v>109.99999999997316</c:v>
                </c:pt>
                <c:pt idx="39">
                  <c:v>110.00000000000001</c:v>
                </c:pt>
                <c:pt idx="40">
                  <c:v>110.00000000000001</c:v>
                </c:pt>
                <c:pt idx="41">
                  <c:v>110.00000000000001</c:v>
                </c:pt>
                <c:pt idx="42">
                  <c:v>110.00000000000001</c:v>
                </c:pt>
              </c:numCache>
            </c:numRef>
          </c:xVal>
          <c:yVal>
            <c:numRef>
              <c:f>'Table S-4'!$AA$35:$AA$77</c:f>
              <c:numCache>
                <c:formatCode>0.00</c:formatCode>
                <c:ptCount val="43"/>
                <c:pt idx="0">
                  <c:v>-1.5317429992122245</c:v>
                </c:pt>
                <c:pt idx="1">
                  <c:v>-1.5322577733064238</c:v>
                </c:pt>
                <c:pt idx="2">
                  <c:v>-1.5329214525424506</c:v>
                </c:pt>
                <c:pt idx="3">
                  <c:v>-1.5337749883532981</c:v>
                </c:pt>
                <c:pt idx="4">
                  <c:v>-1.5348691595807624</c:v>
                </c:pt>
                <c:pt idx="5">
                  <c:v>-1.5362659493398043</c:v>
                </c:pt>
                <c:pt idx="6">
                  <c:v>-1.5380393899553839</c:v>
                </c:pt>
                <c:pt idx="7">
                  <c:v>-1.5402752139138558</c:v>
                </c:pt>
                <c:pt idx="8">
                  <c:v>-1.5430682538864859</c:v>
                </c:pt>
                <c:pt idx="9">
                  <c:v>-1.5465160211837885</c:v>
                </c:pt>
                <c:pt idx="10">
                  <c:v>-1.5507063196204856</c:v>
                </c:pt>
                <c:pt idx="11">
                  <c:v>-1.5556962970944825</c:v>
                </c:pt>
                <c:pt idx="12">
                  <c:v>-1.5614803511979973</c:v>
                </c:pt>
                <c:pt idx="13">
                  <c:v>-1.5679453194722557</c:v>
                </c:pt>
                <c:pt idx="14">
                  <c:v>-1.5748139538711259</c:v>
                </c:pt>
                <c:pt idx="15">
                  <c:v>-1.5815819487580258</c:v>
                </c:pt>
                <c:pt idx="16">
                  <c:v>-1.5874588542512358</c:v>
                </c:pt>
                <c:pt idx="17">
                  <c:v>-1.5913267247505702</c:v>
                </c:pt>
                <c:pt idx="18">
                  <c:v>-1.5917293344138672</c:v>
                </c:pt>
                <c:pt idx="19">
                  <c:v>-1.5868979611215766</c:v>
                </c:pt>
                <c:pt idx="20">
                  <c:v>-1.5748102000726023</c:v>
                </c:pt>
                <c:pt idx="21">
                  <c:v>-1.5532735514713751</c:v>
                </c:pt>
                <c:pt idx="22">
                  <c:v>-1.5200335359794055</c:v>
                </c:pt>
                <c:pt idx="23">
                  <c:v>-1.4729296542460135</c:v>
                </c:pt>
                <c:pt idx="24">
                  <c:v>-1.4101569359438146</c:v>
                </c:pt>
                <c:pt idx="25">
                  <c:v>-1.3307238725473782</c:v>
                </c:pt>
                <c:pt idx="26">
                  <c:v>-1.2352038863933332</c:v>
                </c:pt>
                <c:pt idx="27">
                  <c:v>-1.1267995374361819</c:v>
                </c:pt>
                <c:pt idx="28">
                  <c:v>-1.0124638668044783</c:v>
                </c:pt>
                <c:pt idx="29">
                  <c:v>-0.90323847950817271</c:v>
                </c:pt>
                <c:pt idx="30">
                  <c:v>-0.81230610931454539</c:v>
                </c:pt>
                <c:pt idx="31">
                  <c:v>-0.74977686129086596</c:v>
                </c:pt>
                <c:pt idx="32">
                  <c:v>-0.7166494646994126</c:v>
                </c:pt>
                <c:pt idx="33">
                  <c:v>-0.70423621784170809</c:v>
                </c:pt>
                <c:pt idx="34">
                  <c:v>-0.70126700043267665</c:v>
                </c:pt>
                <c:pt idx="35">
                  <c:v>-0.70086669815482328</c:v>
                </c:pt>
                <c:pt idx="36">
                  <c:v>-0.70084067267869177</c:v>
                </c:pt>
                <c:pt idx="37">
                  <c:v>-0.70084000519814271</c:v>
                </c:pt>
                <c:pt idx="38">
                  <c:v>-0.70084000000867963</c:v>
                </c:pt>
                <c:pt idx="39">
                  <c:v>-0.70084000000003943</c:v>
                </c:pt>
                <c:pt idx="40">
                  <c:v>-0.70084000000003943</c:v>
                </c:pt>
                <c:pt idx="41">
                  <c:v>-0.70084000000003943</c:v>
                </c:pt>
                <c:pt idx="42">
                  <c:v>-0.70084000000003943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931D-4A7C-9E29-C1ED1473A78F}"/>
            </c:ext>
          </c:extLst>
        </c:ser>
        <c:ser>
          <c:idx val="58"/>
          <c:order val="5"/>
          <c:spPr>
            <a:ln w="19050" cap="rnd">
              <a:solidFill>
                <a:srgbClr val="0000FF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'Table S-4'!$V$35:$V$77</c:f>
              <c:numCache>
                <c:formatCode>0.0</c:formatCode>
                <c:ptCount val="43"/>
                <c:pt idx="0">
                  <c:v>16.383351259102614</c:v>
                </c:pt>
                <c:pt idx="1">
                  <c:v>16.421296262463677</c:v>
                </c:pt>
                <c:pt idx="2">
                  <c:v>16.470601774677498</c:v>
                </c:pt>
                <c:pt idx="3">
                  <c:v>16.534660104757606</c:v>
                </c:pt>
                <c:pt idx="4">
                  <c:v>16.617870347350618</c:v>
                </c:pt>
                <c:pt idx="5">
                  <c:v>16.725932922469596</c:v>
                </c:pt>
                <c:pt idx="6">
                  <c:v>16.866227340654717</c:v>
                </c:pt>
                <c:pt idx="7">
                  <c:v>17.0482946595809</c:v>
                </c:pt>
                <c:pt idx="8">
                  <c:v>17.284450172444323</c:v>
                </c:pt>
                <c:pt idx="9">
                  <c:v>17.590555592840506</c:v>
                </c:pt>
                <c:pt idx="10">
                  <c:v>17.986982256096944</c:v>
                </c:pt>
                <c:pt idx="11">
                  <c:v>18.499795570796159</c:v>
                </c:pt>
                <c:pt idx="12">
                  <c:v>19.162182483848049</c:v>
                </c:pt>
                <c:pt idx="13">
                  <c:v>20.016121930525337</c:v>
                </c:pt>
                <c:pt idx="14">
                  <c:v>21.11425320193236</c:v>
                </c:pt>
                <c:pt idx="15">
                  <c:v>22.521813557263158</c:v>
                </c:pt>
                <c:pt idx="16">
                  <c:v>24.318372009826454</c:v>
                </c:pt>
                <c:pt idx="17">
                  <c:v>26.598851708172276</c:v>
                </c:pt>
                <c:pt idx="18">
                  <c:v>29.472976476943124</c:v>
                </c:pt>
                <c:pt idx="19">
                  <c:v>33.061777535035091</c:v>
                </c:pt>
                <c:pt idx="20">
                  <c:v>37.489182662532578</c:v>
                </c:pt>
                <c:pt idx="21">
                  <c:v>42.866135416318073</c:v>
                </c:pt>
                <c:pt idx="22">
                  <c:v>49.264564454137307</c:v>
                </c:pt>
                <c:pt idx="23">
                  <c:v>56.679673156755925</c:v>
                </c:pt>
                <c:pt idx="24">
                  <c:v>64.982782143611928</c:v>
                </c:pt>
                <c:pt idx="25">
                  <c:v>73.874800487555405</c:v>
                </c:pt>
                <c:pt idx="26">
                  <c:v>82.862406164593892</c:v>
                </c:pt>
                <c:pt idx="27">
                  <c:v>91.290561786877447</c:v>
                </c:pt>
                <c:pt idx="28">
                  <c:v>98.462891448349254</c:v>
                </c:pt>
                <c:pt idx="29">
                  <c:v>103.84619004354603</c:v>
                </c:pt>
                <c:pt idx="30">
                  <c:v>107.28165038598884</c:v>
                </c:pt>
                <c:pt idx="31">
                  <c:v>109.06024442062787</c:v>
                </c:pt>
                <c:pt idx="32">
                  <c:v>109.7637687248493</c:v>
                </c:pt>
                <c:pt idx="33">
                  <c:v>109.96075750423512</c:v>
                </c:pt>
                <c:pt idx="34">
                  <c:v>109.99619546473807</c:v>
                </c:pt>
                <c:pt idx="35">
                  <c:v>109.99981684865794</c:v>
                </c:pt>
                <c:pt idx="36">
                  <c:v>109.99999645128483</c:v>
                </c:pt>
                <c:pt idx="37">
                  <c:v>109.99999997893748</c:v>
                </c:pt>
                <c:pt idx="38">
                  <c:v>109.99999999997316</c:v>
                </c:pt>
                <c:pt idx="39">
                  <c:v>110.00000000000001</c:v>
                </c:pt>
                <c:pt idx="40">
                  <c:v>110.00000000000001</c:v>
                </c:pt>
                <c:pt idx="41">
                  <c:v>110.00000000000001</c:v>
                </c:pt>
                <c:pt idx="42">
                  <c:v>110.00000000000001</c:v>
                </c:pt>
              </c:numCache>
            </c:numRef>
          </c:xVal>
          <c:yVal>
            <c:numRef>
              <c:f>'Table S-4'!$AB$35:$AB$77</c:f>
              <c:numCache>
                <c:formatCode>0.00</c:formatCode>
                <c:ptCount val="43"/>
                <c:pt idx="0">
                  <c:v>-1.7314747411808413</c:v>
                </c:pt>
                <c:pt idx="1">
                  <c:v>-1.7319095093734178</c:v>
                </c:pt>
                <c:pt idx="2">
                  <c:v>-1.7324695018123977</c:v>
                </c:pt>
                <c:pt idx="3">
                  <c:v>-1.7331887818178531</c:v>
                </c:pt>
                <c:pt idx="4">
                  <c:v>-1.7341093167172177</c:v>
                </c:pt>
                <c:pt idx="5">
                  <c:v>-1.7352818694111194</c:v>
                </c:pt>
                <c:pt idx="6">
                  <c:v>-1.7367662678490434</c:v>
                </c:pt>
                <c:pt idx="7">
                  <c:v>-1.738630393254448</c:v>
                </c:pt>
                <c:pt idx="8">
                  <c:v>-1.7409468459954043</c:v>
                </c:pt>
                <c:pt idx="9">
                  <c:v>-1.7437857520926856</c:v>
                </c:pt>
                <c:pt idx="10">
                  <c:v>-1.7472016201114913</c:v>
                </c:pt>
                <c:pt idx="11">
                  <c:v>-1.7512117143135357</c:v>
                </c:pt>
                <c:pt idx="12">
                  <c:v>-1.7557634081366815</c:v>
                </c:pt>
                <c:pt idx="13">
                  <c:v>-1.7606889262648566</c:v>
                </c:pt>
                <c:pt idx="14">
                  <c:v>-1.7656483022954264</c:v>
                </c:pt>
                <c:pt idx="15">
                  <c:v>-1.770065419802245</c:v>
                </c:pt>
                <c:pt idx="16">
                  <c:v>-1.7730668276019743</c:v>
                </c:pt>
                <c:pt idx="17">
                  <c:v>-1.7734364501326583</c:v>
                </c:pt>
                <c:pt idx="18">
                  <c:v>-1.7695985801356302</c:v>
                </c:pt>
                <c:pt idx="19">
                  <c:v>-1.7596355279503315</c:v>
                </c:pt>
                <c:pt idx="20">
                  <c:v>-1.7413380819100668</c:v>
                </c:pt>
                <c:pt idx="21">
                  <c:v>-1.712283840388318</c:v>
                </c:pt>
                <c:pt idx="22">
                  <c:v>-1.6699482739778888</c:v>
                </c:pt>
                <c:pt idx="23">
                  <c:v>-1.6118790658645368</c:v>
                </c:pt>
                <c:pt idx="24">
                  <c:v>-1.5360014968009865</c:v>
                </c:pt>
                <c:pt idx="25">
                  <c:v>-1.4411586931124931</c:v>
                </c:pt>
                <c:pt idx="26">
                  <c:v>-1.3279968579661501</c:v>
                </c:pt>
                <c:pt idx="27">
                  <c:v>-1.2002148760740512</c:v>
                </c:pt>
                <c:pt idx="28">
                  <c:v>-1.0658780320479992</c:v>
                </c:pt>
                <c:pt idx="29">
                  <c:v>-0.93781459622996421</c:v>
                </c:pt>
                <c:pt idx="30">
                  <c:v>-0.83134358407132836</c:v>
                </c:pt>
                <c:pt idx="31">
                  <c:v>-0.75819265836903482</c:v>
                </c:pt>
                <c:pt idx="32">
                  <c:v>-0.71945882648551573</c:v>
                </c:pt>
                <c:pt idx="33">
                  <c:v>-0.70494923965420653</c:v>
                </c:pt>
                <c:pt idx="34">
                  <c:v>-0.70147905204296435</c:v>
                </c:pt>
                <c:pt idx="35">
                  <c:v>-0.70101120733820621</c:v>
                </c:pt>
                <c:pt idx="36">
                  <c:v>-0.70098078649848516</c:v>
                </c:pt>
                <c:pt idx="37">
                  <c:v>-0.70098000608018096</c:v>
                </c:pt>
                <c:pt idx="38">
                  <c:v>-0.70098000001032701</c:v>
                </c:pt>
                <c:pt idx="39">
                  <c:v>-0.70098000000009519</c:v>
                </c:pt>
                <c:pt idx="40">
                  <c:v>-0.70098000000009519</c:v>
                </c:pt>
                <c:pt idx="41">
                  <c:v>-0.70098000000009519</c:v>
                </c:pt>
                <c:pt idx="42">
                  <c:v>-0.70098000000009519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931D-4A7C-9E29-C1ED1473A78F}"/>
            </c:ext>
          </c:extLst>
        </c:ser>
        <c:ser>
          <c:idx val="59"/>
          <c:order val="6"/>
          <c:spPr>
            <a:ln w="19050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'Table S-4'!$V$35:$V$77</c:f>
              <c:numCache>
                <c:formatCode>0.0</c:formatCode>
                <c:ptCount val="43"/>
                <c:pt idx="0">
                  <c:v>16.383351259102614</c:v>
                </c:pt>
                <c:pt idx="1">
                  <c:v>16.421296262463677</c:v>
                </c:pt>
                <c:pt idx="2">
                  <c:v>16.470601774677498</c:v>
                </c:pt>
                <c:pt idx="3">
                  <c:v>16.534660104757606</c:v>
                </c:pt>
                <c:pt idx="4">
                  <c:v>16.617870347350618</c:v>
                </c:pt>
                <c:pt idx="5">
                  <c:v>16.725932922469596</c:v>
                </c:pt>
                <c:pt idx="6">
                  <c:v>16.866227340654717</c:v>
                </c:pt>
                <c:pt idx="7">
                  <c:v>17.0482946595809</c:v>
                </c:pt>
                <c:pt idx="8">
                  <c:v>17.284450172444323</c:v>
                </c:pt>
                <c:pt idx="9">
                  <c:v>17.590555592840506</c:v>
                </c:pt>
                <c:pt idx="10">
                  <c:v>17.986982256096944</c:v>
                </c:pt>
                <c:pt idx="11">
                  <c:v>18.499795570796159</c:v>
                </c:pt>
                <c:pt idx="12">
                  <c:v>19.162182483848049</c:v>
                </c:pt>
                <c:pt idx="13">
                  <c:v>20.016121930525337</c:v>
                </c:pt>
                <c:pt idx="14">
                  <c:v>21.11425320193236</c:v>
                </c:pt>
                <c:pt idx="15">
                  <c:v>22.521813557263158</c:v>
                </c:pt>
                <c:pt idx="16">
                  <c:v>24.318372009826454</c:v>
                </c:pt>
                <c:pt idx="17">
                  <c:v>26.598851708172276</c:v>
                </c:pt>
                <c:pt idx="18">
                  <c:v>29.472976476943124</c:v>
                </c:pt>
                <c:pt idx="19">
                  <c:v>33.061777535035091</c:v>
                </c:pt>
                <c:pt idx="20">
                  <c:v>37.489182662532578</c:v>
                </c:pt>
                <c:pt idx="21">
                  <c:v>42.866135416318073</c:v>
                </c:pt>
                <c:pt idx="22">
                  <c:v>49.264564454137307</c:v>
                </c:pt>
                <c:pt idx="23">
                  <c:v>56.679673156755925</c:v>
                </c:pt>
                <c:pt idx="24">
                  <c:v>64.982782143611928</c:v>
                </c:pt>
                <c:pt idx="25">
                  <c:v>73.874800487555405</c:v>
                </c:pt>
                <c:pt idx="26">
                  <c:v>82.862406164593892</c:v>
                </c:pt>
                <c:pt idx="27">
                  <c:v>91.290561786877447</c:v>
                </c:pt>
                <c:pt idx="28">
                  <c:v>98.462891448349254</c:v>
                </c:pt>
                <c:pt idx="29">
                  <c:v>103.84619004354603</c:v>
                </c:pt>
                <c:pt idx="30">
                  <c:v>107.28165038598884</c:v>
                </c:pt>
                <c:pt idx="31">
                  <c:v>109.06024442062787</c:v>
                </c:pt>
                <c:pt idx="32">
                  <c:v>109.7637687248493</c:v>
                </c:pt>
                <c:pt idx="33">
                  <c:v>109.96075750423512</c:v>
                </c:pt>
                <c:pt idx="34">
                  <c:v>109.99619546473807</c:v>
                </c:pt>
                <c:pt idx="35">
                  <c:v>109.99981684865794</c:v>
                </c:pt>
                <c:pt idx="36">
                  <c:v>109.99999645128483</c:v>
                </c:pt>
                <c:pt idx="37">
                  <c:v>109.99999997893748</c:v>
                </c:pt>
                <c:pt idx="38">
                  <c:v>109.99999999997316</c:v>
                </c:pt>
                <c:pt idx="39">
                  <c:v>110.00000000000001</c:v>
                </c:pt>
                <c:pt idx="40">
                  <c:v>110.00000000000001</c:v>
                </c:pt>
                <c:pt idx="41">
                  <c:v>110.00000000000001</c:v>
                </c:pt>
                <c:pt idx="42">
                  <c:v>110.00000000000001</c:v>
                </c:pt>
              </c:numCache>
            </c:numRef>
          </c:xVal>
          <c:yVal>
            <c:numRef>
              <c:f>'Table S-4'!$AC$35:$AC$77</c:f>
              <c:numCache>
                <c:formatCode>0.00</c:formatCode>
                <c:ptCount val="43"/>
                <c:pt idx="0">
                  <c:v>-1.9312065902074438</c:v>
                </c:pt>
                <c:pt idx="1">
                  <c:v>-1.9315613844024484</c:v>
                </c:pt>
                <c:pt idx="2">
                  <c:v>-1.9320177313704563</c:v>
                </c:pt>
                <c:pt idx="3">
                  <c:v>-1.9326028090434648</c:v>
                </c:pt>
                <c:pt idx="4">
                  <c:v>-1.9333497767240488</c:v>
                </c:pt>
                <c:pt idx="5">
                  <c:v>-1.9342981815064832</c:v>
                </c:pt>
                <c:pt idx="6">
                  <c:v>-1.9354936525339554</c:v>
                </c:pt>
                <c:pt idx="7">
                  <c:v>-1.9369862267190912</c:v>
                </c:pt>
                <c:pt idx="8">
                  <c:v>-1.9388262807043248</c:v>
                </c:pt>
                <c:pt idx="9">
                  <c:v>-1.9410565656851078</c:v>
                </c:pt>
                <c:pt idx="10">
                  <c:v>-1.9436983074860792</c:v>
                </c:pt>
                <c:pt idx="11">
                  <c:v>-1.9467289013992741</c:v>
                </c:pt>
                <c:pt idx="12">
                  <c:v>-1.9500487134837159</c:v>
                </c:pt>
                <c:pt idx="13">
                  <c:v>-1.9534353742131771</c:v>
                </c:pt>
                <c:pt idx="14">
                  <c:v>-1.9564862189600718</c:v>
                </c:pt>
                <c:pt idx="15">
                  <c:v>-1.9585533416298859</c:v>
                </c:pt>
                <c:pt idx="16">
                  <c:v>-1.9586803113927318</c:v>
                </c:pt>
                <c:pt idx="17">
                  <c:v>-1.9555529445469575</c:v>
                </c:pt>
                <c:pt idx="18">
                  <c:v>-1.9474760739921977</c:v>
                </c:pt>
                <c:pt idx="19">
                  <c:v>-1.9323830626812879</c:v>
                </c:pt>
                <c:pt idx="20">
                  <c:v>-1.9078779074414798</c:v>
                </c:pt>
                <c:pt idx="21">
                  <c:v>-1.8713083075285568</c:v>
                </c:pt>
                <c:pt idx="22">
                  <c:v>-1.8198796582997603</c:v>
                </c:pt>
                <c:pt idx="23">
                  <c:v>-1.7508477470155186</c:v>
                </c:pt>
                <c:pt idx="24">
                  <c:v>-1.6618679371074223</c:v>
                </c:pt>
                <c:pt idx="25">
                  <c:v>-1.55161768811181</c:v>
                </c:pt>
                <c:pt idx="26">
                  <c:v>-1.4208155171681711</c:v>
                </c:pt>
                <c:pt idx="27">
                  <c:v>-1.2736560237360437</c:v>
                </c:pt>
                <c:pt idx="28">
                  <c:v>-1.1193161313185329</c:v>
                </c:pt>
                <c:pt idx="29">
                  <c:v>-0.97241051621560937</c:v>
                </c:pt>
                <c:pt idx="30">
                  <c:v>-0.85039501197977652</c:v>
                </c:pt>
                <c:pt idx="31">
                  <c:v>-0.7666163211159529</c:v>
                </c:pt>
                <c:pt idx="32">
                  <c:v>-0.72227146099269257</c:v>
                </c:pt>
                <c:pt idx="33">
                  <c:v>-0.705663169285208</c:v>
                </c:pt>
                <c:pt idx="34">
                  <c:v>-0.70169125136258126</c:v>
                </c:pt>
                <c:pt idx="35">
                  <c:v>-0.70115572849724694</c:v>
                </c:pt>
                <c:pt idx="36">
                  <c:v>-0.70112090070992972</c:v>
                </c:pt>
                <c:pt idx="37">
                  <c:v>-0.70112000696597088</c:v>
                </c:pt>
                <c:pt idx="38">
                  <c:v>-0.70112000001174701</c:v>
                </c:pt>
                <c:pt idx="39">
                  <c:v>-0.70112000000015096</c:v>
                </c:pt>
                <c:pt idx="40">
                  <c:v>-0.70112000000015096</c:v>
                </c:pt>
                <c:pt idx="41">
                  <c:v>-0.70112000000015096</c:v>
                </c:pt>
                <c:pt idx="42">
                  <c:v>-0.70112000000015096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931D-4A7C-9E29-C1ED1473A78F}"/>
            </c:ext>
          </c:extLst>
        </c:ser>
        <c:ser>
          <c:idx val="0"/>
          <c:order val="7"/>
          <c:spPr>
            <a:ln w="19050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'Table S-4'!$V$35:$V$77</c:f>
              <c:numCache>
                <c:formatCode>0.0</c:formatCode>
                <c:ptCount val="43"/>
                <c:pt idx="0">
                  <c:v>16.383351259102614</c:v>
                </c:pt>
                <c:pt idx="1">
                  <c:v>16.421296262463677</c:v>
                </c:pt>
                <c:pt idx="2">
                  <c:v>16.470601774677498</c:v>
                </c:pt>
                <c:pt idx="3">
                  <c:v>16.534660104757606</c:v>
                </c:pt>
                <c:pt idx="4">
                  <c:v>16.617870347350618</c:v>
                </c:pt>
                <c:pt idx="5">
                  <c:v>16.725932922469596</c:v>
                </c:pt>
                <c:pt idx="6">
                  <c:v>16.866227340654717</c:v>
                </c:pt>
                <c:pt idx="7">
                  <c:v>17.0482946595809</c:v>
                </c:pt>
                <c:pt idx="8">
                  <c:v>17.284450172444323</c:v>
                </c:pt>
                <c:pt idx="9">
                  <c:v>17.590555592840506</c:v>
                </c:pt>
                <c:pt idx="10">
                  <c:v>17.986982256096944</c:v>
                </c:pt>
                <c:pt idx="11">
                  <c:v>18.499795570796159</c:v>
                </c:pt>
                <c:pt idx="12">
                  <c:v>19.162182483848049</c:v>
                </c:pt>
                <c:pt idx="13">
                  <c:v>20.016121930525337</c:v>
                </c:pt>
                <c:pt idx="14">
                  <c:v>21.11425320193236</c:v>
                </c:pt>
                <c:pt idx="15">
                  <c:v>22.521813557263158</c:v>
                </c:pt>
                <c:pt idx="16">
                  <c:v>24.318372009826454</c:v>
                </c:pt>
                <c:pt idx="17">
                  <c:v>26.598851708172276</c:v>
                </c:pt>
                <c:pt idx="18">
                  <c:v>29.472976476943124</c:v>
                </c:pt>
                <c:pt idx="19">
                  <c:v>33.061777535035091</c:v>
                </c:pt>
                <c:pt idx="20">
                  <c:v>37.489182662532578</c:v>
                </c:pt>
                <c:pt idx="21">
                  <c:v>42.866135416318073</c:v>
                </c:pt>
                <c:pt idx="22">
                  <c:v>49.264564454137307</c:v>
                </c:pt>
                <c:pt idx="23">
                  <c:v>56.679673156755925</c:v>
                </c:pt>
                <c:pt idx="24">
                  <c:v>64.982782143611928</c:v>
                </c:pt>
                <c:pt idx="25">
                  <c:v>73.874800487555405</c:v>
                </c:pt>
                <c:pt idx="26">
                  <c:v>82.862406164593892</c:v>
                </c:pt>
                <c:pt idx="27">
                  <c:v>91.290561786877447</c:v>
                </c:pt>
                <c:pt idx="28">
                  <c:v>98.462891448349254</c:v>
                </c:pt>
                <c:pt idx="29">
                  <c:v>103.84619004354603</c:v>
                </c:pt>
                <c:pt idx="30">
                  <c:v>107.28165038598884</c:v>
                </c:pt>
                <c:pt idx="31">
                  <c:v>109.06024442062787</c:v>
                </c:pt>
                <c:pt idx="32">
                  <c:v>109.7637687248493</c:v>
                </c:pt>
                <c:pt idx="33">
                  <c:v>109.96075750423512</c:v>
                </c:pt>
                <c:pt idx="34">
                  <c:v>109.99619546473807</c:v>
                </c:pt>
                <c:pt idx="35">
                  <c:v>109.99981684865794</c:v>
                </c:pt>
                <c:pt idx="36">
                  <c:v>109.99999645128483</c:v>
                </c:pt>
                <c:pt idx="37">
                  <c:v>109.99999997893748</c:v>
                </c:pt>
                <c:pt idx="38">
                  <c:v>109.99999999997316</c:v>
                </c:pt>
                <c:pt idx="39">
                  <c:v>110.00000000000001</c:v>
                </c:pt>
                <c:pt idx="40">
                  <c:v>110.00000000000001</c:v>
                </c:pt>
                <c:pt idx="41">
                  <c:v>110.00000000000001</c:v>
                </c:pt>
                <c:pt idx="42">
                  <c:v>110.00000000000001</c:v>
                </c:pt>
              </c:numCache>
            </c:numRef>
          </c:xVal>
          <c:yVal>
            <c:numRef>
              <c:f>'Table S-4'!$AD$35:$AD$77</c:f>
              <c:numCache>
                <c:formatCode>0.00</c:formatCode>
                <c:ptCount val="43"/>
                <c:pt idx="0">
                  <c:v>-2.1309385462307544</c:v>
                </c:pt>
                <c:pt idx="1">
                  <c:v>-2.1312133983082502</c:v>
                </c:pt>
                <c:pt idx="2">
                  <c:v>-2.1315661411060089</c:v>
                </c:pt>
                <c:pt idx="3">
                  <c:v>-2.1320170698920036</c:v>
                </c:pt>
                <c:pt idx="4">
                  <c:v>-2.1325905394187883</c:v>
                </c:pt>
                <c:pt idx="5">
                  <c:v>-2.1333148853924966</c:v>
                </c:pt>
                <c:pt idx="6">
                  <c:v>-2.1342215437095318</c:v>
                </c:pt>
                <c:pt idx="7">
                  <c:v>-2.1353427139146559</c:v>
                </c:pt>
                <c:pt idx="8">
                  <c:v>-2.1367065575133664</c:v>
                </c:pt>
                <c:pt idx="9">
                  <c:v>-2.1383284613179283</c:v>
                </c:pt>
                <c:pt idx="10">
                  <c:v>-2.1401963809199058</c:v>
                </c:pt>
                <c:pt idx="11">
                  <c:v>-2.1422478573055512</c:v>
                </c:pt>
                <c:pt idx="12">
                  <c:v>-2.1443362659144212</c:v>
                </c:pt>
                <c:pt idx="13">
                  <c:v>-2.1461846616498859</c:v>
                </c:pt>
                <c:pt idx="14">
                  <c:v>-2.1473277017820918</c:v>
                </c:pt>
                <c:pt idx="15">
                  <c:v>-2.1470457116637816</c:v>
                </c:pt>
                <c:pt idx="16">
                  <c:v>-2.1442993024617634</c:v>
                </c:pt>
                <c:pt idx="17">
                  <c:v>-2.1376762041561959</c:v>
                </c:pt>
                <c:pt idx="18">
                  <c:v>-2.1253618113798209</c:v>
                </c:pt>
                <c:pt idx="19">
                  <c:v>-2.1051405598611153</c:v>
                </c:pt>
                <c:pt idx="20">
                  <c:v>-2.074429670301515</c:v>
                </c:pt>
                <c:pt idx="21">
                  <c:v>-2.0303469455846423</c:v>
                </c:pt>
                <c:pt idx="22">
                  <c:v>-1.9698276807342154</c:v>
                </c:pt>
                <c:pt idx="23">
                  <c:v>-1.8898356887372529</c:v>
                </c:pt>
                <c:pt idx="24">
                  <c:v>-1.7877562474709976</c:v>
                </c:pt>
                <c:pt idx="25">
                  <c:v>-1.6621008482739399</c:v>
                </c:pt>
                <c:pt idx="26">
                  <c:v>-1.5136598556551235</c:v>
                </c:pt>
                <c:pt idx="27">
                  <c:v>-1.3471229739887349</c:v>
                </c:pt>
                <c:pt idx="28">
                  <c:v>-1.1727781609856038</c:v>
                </c:pt>
                <c:pt idx="29">
                  <c:v>-1.0070262389636355</c:v>
                </c:pt>
                <c:pt idx="30">
                  <c:v>-0.86946039497074712</c:v>
                </c:pt>
                <c:pt idx="31">
                  <c:v>-0.77504785229182294</c:v>
                </c:pt>
                <c:pt idx="32">
                  <c:v>-0.72508737027264947</c:v>
                </c:pt>
                <c:pt idx="33">
                  <c:v>-0.70637800762954162</c:v>
                </c:pt>
                <c:pt idx="34">
                  <c:v>-0.70190359860594076</c:v>
                </c:pt>
                <c:pt idx="35">
                  <c:v>-0.70130026165604709</c:v>
                </c:pt>
                <c:pt idx="36">
                  <c:v>-0.70126101531473073</c:v>
                </c:pt>
                <c:pt idx="37">
                  <c:v>-0.7012600078559672</c:v>
                </c:pt>
                <c:pt idx="38">
                  <c:v>-0.70126000001316702</c:v>
                </c:pt>
                <c:pt idx="39">
                  <c:v>-0.70125999999997934</c:v>
                </c:pt>
                <c:pt idx="40">
                  <c:v>-0.70125999999997934</c:v>
                </c:pt>
                <c:pt idx="41">
                  <c:v>-0.70125999999997934</c:v>
                </c:pt>
                <c:pt idx="42">
                  <c:v>-0.70125999999997934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931D-4A7C-9E29-C1ED1473A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70450800"/>
        <c:axId val="-176826752"/>
      </c:scatterChart>
      <c:valAx>
        <c:axId val="-270450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C</a:t>
                </a:r>
                <a:r>
                  <a:rPr lang="en-US" b="1" baseline="-25000"/>
                  <a:t>f</a:t>
                </a:r>
                <a:r>
                  <a:rPr lang="en-US" b="1"/>
                  <a:t>, U (μg/g)</a:t>
                </a:r>
                <a:endParaRPr lang="zh-CN" b="1"/>
              </a:p>
            </c:rich>
          </c:tx>
          <c:layout>
            <c:manualLayout>
              <c:xMode val="edge"/>
              <c:yMode val="edge"/>
              <c:x val="0.45342389893570995"/>
              <c:y val="0.932906279022814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0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-176826752"/>
        <c:crossesAt val="-2.5"/>
        <c:crossBetween val="midCat"/>
      </c:valAx>
      <c:valAx>
        <c:axId val="-1768267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l-GR" altLang="zh-CN" sz="1100" b="1" i="0" u="none" strike="noStrike" baseline="0">
                    <a:effectLst/>
                  </a:rPr>
                  <a:t>δ</a:t>
                </a:r>
                <a:r>
                  <a:rPr lang="en-US" altLang="zh-CN" sz="1100" b="1" i="0" u="none" strike="noStrike" baseline="-25000">
                    <a:effectLst/>
                  </a:rPr>
                  <a:t>f</a:t>
                </a:r>
                <a:r>
                  <a:rPr lang="en-US" altLang="zh-CN" sz="1100" b="1" i="0" u="none" strike="noStrike" baseline="30000">
                    <a:effectLst/>
                  </a:rPr>
                  <a:t>238</a:t>
                </a:r>
                <a:r>
                  <a:rPr lang="en-US" altLang="zh-CN" sz="1100" b="1" i="0" u="none" strike="noStrike" baseline="0">
                    <a:effectLst/>
                  </a:rPr>
                  <a:t>U </a:t>
                </a:r>
                <a:r>
                  <a:rPr lang="en-US" b="1"/>
                  <a:t>(‰)</a:t>
                </a:r>
                <a:endParaRPr lang="zh-CN" b="1"/>
              </a:p>
            </c:rich>
          </c:tx>
          <c:layout>
            <c:manualLayout>
              <c:xMode val="edge"/>
              <c:yMode val="edge"/>
              <c:x val="1.2283663405710648E-2"/>
              <c:y val="0.382673717935828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General" sourceLinked="0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-270450800"/>
        <c:crossesAt val="0"/>
        <c:crossBetween val="midCat"/>
        <c:majorUnit val="0.4"/>
        <c:minorUnit val="0.1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614892</xdr:colOff>
      <xdr:row>0</xdr:row>
      <xdr:rowOff>12700</xdr:rowOff>
    </xdr:from>
    <xdr:to>
      <xdr:col>10</xdr:col>
      <xdr:colOff>381000</xdr:colOff>
      <xdr:row>5</xdr:row>
      <xdr:rowOff>188457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70A98F0C-F3E6-8B4A-90D3-06D14F2FA38A}"/>
            </a:ext>
          </a:extLst>
        </xdr:cNvPr>
        <xdr:cNvSpPr txBox="1">
          <a:spLocks noChangeArrowheads="1"/>
        </xdr:cNvSpPr>
      </xdr:nvSpPr>
      <xdr:spPr bwMode="auto">
        <a:xfrm>
          <a:off x="3548592" y="12700"/>
          <a:ext cx="5925608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Sheng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Fluid-mediated uranium isotope fractionation in magmatic systems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210608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3BC900-8490-DF42-B55D-CC4547BC1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271992</xdr:colOff>
      <xdr:row>0</xdr:row>
      <xdr:rowOff>12700</xdr:rowOff>
    </xdr:from>
    <xdr:to>
      <xdr:col>9</xdr:col>
      <xdr:colOff>596900</xdr:colOff>
      <xdr:row>6</xdr:row>
      <xdr:rowOff>61457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B08C2E7A-BD3E-7D45-8185-48913CF053DC}"/>
            </a:ext>
          </a:extLst>
        </xdr:cNvPr>
        <xdr:cNvSpPr txBox="1">
          <a:spLocks noChangeArrowheads="1"/>
        </xdr:cNvSpPr>
      </xdr:nvSpPr>
      <xdr:spPr bwMode="auto">
        <a:xfrm>
          <a:off x="3548592" y="12700"/>
          <a:ext cx="5925608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Sheng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Fluid-mediated uranium isotope fractionation in magmatic systems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667808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C71B41-076E-5D46-A5E4-A6D37CC86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26</xdr:row>
      <xdr:rowOff>85725</xdr:rowOff>
    </xdr:from>
    <xdr:to>
      <xdr:col>14</xdr:col>
      <xdr:colOff>581025</xdr:colOff>
      <xdr:row>26</xdr:row>
      <xdr:rowOff>104776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 flipV="1">
          <a:off x="8229600" y="8848725"/>
          <a:ext cx="2638425" cy="19051"/>
        </a:xfrm>
        <a:prstGeom prst="line">
          <a:avLst/>
        </a:prstGeom>
        <a:scene3d>
          <a:camera prst="orthographicFront">
            <a:rot lat="0" lon="5400000" rev="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119592</xdr:colOff>
      <xdr:row>0</xdr:row>
      <xdr:rowOff>12700</xdr:rowOff>
    </xdr:from>
    <xdr:to>
      <xdr:col>13</xdr:col>
      <xdr:colOff>558800</xdr:colOff>
      <xdr:row>6</xdr:row>
      <xdr:rowOff>61457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A2D35DCB-B533-434C-9A6F-1D08A75E171C}"/>
            </a:ext>
          </a:extLst>
        </xdr:cNvPr>
        <xdr:cNvSpPr txBox="1">
          <a:spLocks noChangeArrowheads="1"/>
        </xdr:cNvSpPr>
      </xdr:nvSpPr>
      <xdr:spPr bwMode="auto">
        <a:xfrm>
          <a:off x="3548592" y="12700"/>
          <a:ext cx="5925608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Sheng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Fluid-mediated uranium isotope fractionation in magmatic systems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134408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D2A78A-CCD1-4C45-847A-C427EDA1B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401956</xdr:colOff>
      <xdr:row>37</xdr:row>
      <xdr:rowOff>102235</xdr:rowOff>
    </xdr:from>
    <xdr:to>
      <xdr:col>14</xdr:col>
      <xdr:colOff>192405</xdr:colOff>
      <xdr:row>56</xdr:row>
      <xdr:rowOff>121284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9525</xdr:colOff>
      <xdr:row>44</xdr:row>
      <xdr:rowOff>142875</xdr:rowOff>
    </xdr:from>
    <xdr:to>
      <xdr:col>30</xdr:col>
      <xdr:colOff>285750</xdr:colOff>
      <xdr:row>63</xdr:row>
      <xdr:rowOff>152400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195792</xdr:colOff>
      <xdr:row>0</xdr:row>
      <xdr:rowOff>12700</xdr:rowOff>
    </xdr:from>
    <xdr:to>
      <xdr:col>17</xdr:col>
      <xdr:colOff>368300</xdr:colOff>
      <xdr:row>5</xdr:row>
      <xdr:rowOff>124957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84C9DF3-8652-0E41-A4B1-902DA411F975}"/>
            </a:ext>
          </a:extLst>
        </xdr:cNvPr>
        <xdr:cNvSpPr txBox="1">
          <a:spLocks noChangeArrowheads="1"/>
        </xdr:cNvSpPr>
      </xdr:nvSpPr>
      <xdr:spPr bwMode="auto">
        <a:xfrm>
          <a:off x="3548592" y="12700"/>
          <a:ext cx="5925608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Sheng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Fluid-mediated uranium isotope fractionation in magmatic systems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553508</xdr:colOff>
      <xdr:row>5</xdr:row>
      <xdr:rowOff>89601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E841A3-9E95-FC4D-900D-8985EBE6B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4EECA-0D37-46EA-9A32-D2F1178C5D04}">
  <dimension ref="A7:BH43"/>
  <sheetViews>
    <sheetView tabSelected="1" workbookViewId="0"/>
  </sheetViews>
  <sheetFormatPr baseColWidth="10" defaultColWidth="8.83203125" defaultRowHeight="15"/>
  <cols>
    <col min="1" max="1" width="12.6640625" customWidth="1"/>
    <col min="2" max="2" width="13.33203125" bestFit="1" customWidth="1"/>
    <col min="3" max="3" width="12.5" bestFit="1" customWidth="1"/>
    <col min="4" max="4" width="11.83203125" bestFit="1" customWidth="1"/>
    <col min="5" max="5" width="13.1640625" bestFit="1" customWidth="1"/>
    <col min="6" max="6" width="11.6640625" bestFit="1" customWidth="1"/>
    <col min="7" max="7" width="12.33203125" bestFit="1" customWidth="1"/>
    <col min="8" max="8" width="11.6640625" bestFit="1" customWidth="1"/>
    <col min="9" max="9" width="8.33203125" customWidth="1"/>
    <col min="10" max="10" width="11.83203125" bestFit="1" customWidth="1"/>
    <col min="11" max="11" width="12" bestFit="1" customWidth="1"/>
    <col min="12" max="12" width="13.33203125" bestFit="1" customWidth="1"/>
    <col min="13" max="13" width="8.1640625" bestFit="1" customWidth="1"/>
    <col min="14" max="14" width="8.6640625" bestFit="1" customWidth="1"/>
    <col min="58" max="58" width="15.1640625" bestFit="1" customWidth="1"/>
  </cols>
  <sheetData>
    <row r="7" spans="1:60" ht="16" thickBot="1">
      <c r="A7" s="90" t="s">
        <v>217</v>
      </c>
    </row>
    <row r="8" spans="1:60" s="77" customFormat="1" ht="19" thickBot="1">
      <c r="A8" s="11" t="s">
        <v>53</v>
      </c>
      <c r="B8" s="11" t="s">
        <v>86</v>
      </c>
      <c r="C8" s="11" t="s">
        <v>87</v>
      </c>
      <c r="D8" s="11" t="s">
        <v>88</v>
      </c>
      <c r="E8" s="11" t="s">
        <v>89</v>
      </c>
      <c r="F8" s="11" t="s">
        <v>90</v>
      </c>
      <c r="G8" s="11" t="s">
        <v>91</v>
      </c>
      <c r="H8" s="11" t="s">
        <v>92</v>
      </c>
      <c r="I8" s="11" t="s">
        <v>93</v>
      </c>
      <c r="J8" s="11" t="s">
        <v>94</v>
      </c>
      <c r="K8" s="11" t="s">
        <v>95</v>
      </c>
      <c r="L8" s="11" t="s">
        <v>96</v>
      </c>
      <c r="M8" s="11" t="s">
        <v>147</v>
      </c>
      <c r="N8" s="11" t="s">
        <v>148</v>
      </c>
      <c r="O8" s="11" t="s">
        <v>149</v>
      </c>
      <c r="P8" s="11" t="s">
        <v>150</v>
      </c>
      <c r="Q8" s="11" t="s">
        <v>151</v>
      </c>
      <c r="R8" s="11" t="s">
        <v>152</v>
      </c>
      <c r="S8" s="11" t="s">
        <v>153</v>
      </c>
      <c r="T8" s="11" t="s">
        <v>154</v>
      </c>
      <c r="U8" s="11" t="s">
        <v>155</v>
      </c>
      <c r="V8" s="11" t="s">
        <v>156</v>
      </c>
      <c r="W8" s="11" t="s">
        <v>157</v>
      </c>
      <c r="X8" s="11" t="s">
        <v>158</v>
      </c>
      <c r="Y8" s="11" t="s">
        <v>159</v>
      </c>
      <c r="Z8" s="11" t="s">
        <v>160</v>
      </c>
      <c r="AA8" s="11" t="s">
        <v>161</v>
      </c>
      <c r="AB8" s="11" t="s">
        <v>162</v>
      </c>
      <c r="AC8" s="11" t="s">
        <v>163</v>
      </c>
      <c r="AD8" s="11" t="s">
        <v>164</v>
      </c>
      <c r="AE8" s="11" t="s">
        <v>165</v>
      </c>
      <c r="AF8" s="11" t="s">
        <v>166</v>
      </c>
      <c r="AG8" s="11" t="s">
        <v>167</v>
      </c>
      <c r="AH8" s="11" t="s">
        <v>97</v>
      </c>
      <c r="AI8" s="11" t="s">
        <v>98</v>
      </c>
      <c r="AJ8" s="11" t="s">
        <v>168</v>
      </c>
      <c r="AK8" s="11" t="s">
        <v>169</v>
      </c>
      <c r="AL8" s="11" t="s">
        <v>170</v>
      </c>
      <c r="AM8" s="11" t="s">
        <v>171</v>
      </c>
      <c r="AN8" s="11" t="s">
        <v>172</v>
      </c>
      <c r="AO8" s="11" t="s">
        <v>173</v>
      </c>
      <c r="AP8" s="11" t="s">
        <v>174</v>
      </c>
      <c r="AQ8" s="11" t="s">
        <v>175</v>
      </c>
      <c r="AR8" s="11" t="s">
        <v>176</v>
      </c>
      <c r="AS8" s="11" t="s">
        <v>177</v>
      </c>
      <c r="AT8" s="11" t="s">
        <v>178</v>
      </c>
      <c r="AU8" s="11" t="s">
        <v>179</v>
      </c>
      <c r="AV8" s="11" t="s">
        <v>180</v>
      </c>
      <c r="AW8" s="11" t="s">
        <v>181</v>
      </c>
      <c r="AX8" s="11" t="s">
        <v>182</v>
      </c>
      <c r="AY8" s="11" t="s">
        <v>183</v>
      </c>
      <c r="AZ8" s="11" t="s">
        <v>184</v>
      </c>
      <c r="BA8" s="11" t="s">
        <v>185</v>
      </c>
      <c r="BB8" s="11" t="s">
        <v>186</v>
      </c>
      <c r="BC8" s="11" t="s">
        <v>187</v>
      </c>
      <c r="BD8" s="11" t="s">
        <v>188</v>
      </c>
      <c r="BE8" s="11" t="s">
        <v>189</v>
      </c>
      <c r="BF8" s="11" t="s">
        <v>191</v>
      </c>
      <c r="BG8" s="11" t="s">
        <v>192</v>
      </c>
      <c r="BH8" s="11" t="s">
        <v>193</v>
      </c>
    </row>
    <row r="9" spans="1:60" s="77" customFormat="1" ht="16">
      <c r="A9" s="78" t="s">
        <v>99</v>
      </c>
      <c r="B9" s="78" t="s">
        <v>100</v>
      </c>
      <c r="C9" s="79">
        <v>2.5048523810041621</v>
      </c>
      <c r="D9" s="79">
        <v>4.655787531939505</v>
      </c>
      <c r="E9" s="79">
        <v>12.670636064659313</v>
      </c>
      <c r="F9" s="79">
        <v>48.592319288733414</v>
      </c>
      <c r="G9" s="79">
        <v>0.46200205940784234</v>
      </c>
      <c r="H9" s="79">
        <v>0.56491511139416883</v>
      </c>
      <c r="I9" s="79">
        <v>9.0299486986347457</v>
      </c>
      <c r="J9" s="79">
        <v>3.7684648147836364</v>
      </c>
      <c r="K9" s="79">
        <v>0.24193199199657134</v>
      </c>
      <c r="L9" s="79">
        <v>17.507066914449741</v>
      </c>
      <c r="M9" s="80">
        <v>7.4878820940806499</v>
      </c>
      <c r="N9" s="80">
        <v>1.7592086900658299</v>
      </c>
      <c r="O9" s="80">
        <v>2.10207960059468</v>
      </c>
      <c r="P9" s="80">
        <v>501.06285402789803</v>
      </c>
      <c r="Q9" s="80">
        <v>26.857839875824499</v>
      </c>
      <c r="R9" s="80">
        <v>62.223412534664597</v>
      </c>
      <c r="S9" s="80">
        <v>65.346781129886594</v>
      </c>
      <c r="T9" s="80">
        <v>180.502430733506</v>
      </c>
      <c r="U9" s="80">
        <v>185.61431172621499</v>
      </c>
      <c r="V9" s="80">
        <v>26.434728423408401</v>
      </c>
      <c r="W9" s="80">
        <v>2.1226543255317898</v>
      </c>
      <c r="X9" s="80">
        <v>0.68739068063203601</v>
      </c>
      <c r="Y9" s="80">
        <v>9.8146440389156897</v>
      </c>
      <c r="Z9" s="80">
        <v>329.71530846108402</v>
      </c>
      <c r="AA9" s="80">
        <v>40.110296494412601</v>
      </c>
      <c r="AB9" s="80">
        <v>259.32517948942302</v>
      </c>
      <c r="AC9" s="80">
        <v>34.605094394068303</v>
      </c>
      <c r="AD9" s="80">
        <v>1.2369681330687301</v>
      </c>
      <c r="AE9" s="80">
        <v>0.13025712786899199</v>
      </c>
      <c r="AF9" s="80">
        <v>0.14569583072214001</v>
      </c>
      <c r="AG9" s="80">
        <v>2.19022168984438</v>
      </c>
      <c r="AH9" s="80">
        <v>3.4270071525597301E-2</v>
      </c>
      <c r="AI9" s="80">
        <v>0.107069654288171</v>
      </c>
      <c r="AJ9" s="80">
        <v>166.67275519237799</v>
      </c>
      <c r="AK9" s="80">
        <v>22.655559241999502</v>
      </c>
      <c r="AL9" s="80">
        <v>56.535341198581797</v>
      </c>
      <c r="AM9" s="80">
        <v>7.2938883106949897</v>
      </c>
      <c r="AN9" s="80">
        <v>32.053754507449703</v>
      </c>
      <c r="AO9" s="80">
        <v>7.8320158760722798</v>
      </c>
      <c r="AP9" s="80">
        <v>2.6489237644398802</v>
      </c>
      <c r="AQ9" s="80">
        <v>8.2763783348054591</v>
      </c>
      <c r="AR9" s="80">
        <v>1.2790578151254</v>
      </c>
      <c r="AS9" s="80">
        <v>7.52104325140869</v>
      </c>
      <c r="AT9" s="80">
        <v>1.497277836638</v>
      </c>
      <c r="AU9" s="80">
        <v>3.98207396768592</v>
      </c>
      <c r="AV9" s="80">
        <v>0.55618470235237905</v>
      </c>
      <c r="AW9" s="80">
        <v>3.4257640031211301</v>
      </c>
      <c r="AX9" s="80">
        <v>0.497255682940693</v>
      </c>
      <c r="AY9" s="80">
        <v>6.2722436893579996</v>
      </c>
      <c r="AZ9" s="80">
        <v>2.12103555107727</v>
      </c>
      <c r="BA9" s="80">
        <v>0.392079371534514</v>
      </c>
      <c r="BB9" s="80">
        <v>2.7029175056116999E-2</v>
      </c>
      <c r="BC9" s="80">
        <v>1.52415781076923</v>
      </c>
      <c r="BD9" s="80">
        <v>1.67446296253058</v>
      </c>
      <c r="BE9" s="80">
        <v>0.58415043428476199</v>
      </c>
      <c r="BF9" s="80">
        <v>-0.33</v>
      </c>
      <c r="BG9" s="80">
        <v>7.2999999999999995E-2</v>
      </c>
      <c r="BH9" s="82">
        <v>2</v>
      </c>
    </row>
    <row r="10" spans="1:60" s="77" customFormat="1" ht="16">
      <c r="A10" s="78" t="s">
        <v>101</v>
      </c>
      <c r="B10" s="78" t="s">
        <v>100</v>
      </c>
      <c r="C10" s="79">
        <v>2.5406152289663249</v>
      </c>
      <c r="D10" s="79">
        <v>4.9985729402761372</v>
      </c>
      <c r="E10" s="79">
        <v>13.173805426625195</v>
      </c>
      <c r="F10" s="79">
        <v>48.60059821646999</v>
      </c>
      <c r="G10" s="79">
        <v>0.38937550513884045</v>
      </c>
      <c r="H10" s="79">
        <v>0.53650548772330053</v>
      </c>
      <c r="I10" s="79">
        <v>9.0578924134123397</v>
      </c>
      <c r="J10" s="79">
        <v>3.4684136224991531</v>
      </c>
      <c r="K10" s="79">
        <v>0.23229960929867668</v>
      </c>
      <c r="L10" s="79">
        <v>17.000010597185021</v>
      </c>
      <c r="M10" s="80">
        <v>5.90461553123464</v>
      </c>
      <c r="N10" s="80">
        <v>1.4519544543415801</v>
      </c>
      <c r="O10" s="80">
        <v>2.0225121198084302</v>
      </c>
      <c r="P10" s="80">
        <v>442.98743748637003</v>
      </c>
      <c r="Q10" s="80">
        <v>27.3909567805729</v>
      </c>
      <c r="R10" s="80">
        <v>57.789638352894599</v>
      </c>
      <c r="S10" s="80">
        <v>63.107219116158802</v>
      </c>
      <c r="T10" s="80">
        <v>191.48836942949401</v>
      </c>
      <c r="U10" s="80">
        <v>185.63156886971899</v>
      </c>
      <c r="V10" s="80">
        <v>23.7283323502846</v>
      </c>
      <c r="W10" s="80">
        <v>1.9267683745072799</v>
      </c>
      <c r="X10" s="80">
        <v>0.605902084665221</v>
      </c>
      <c r="Y10" s="80">
        <v>9.1593921547108703</v>
      </c>
      <c r="Z10" s="80">
        <v>323.98271160535597</v>
      </c>
      <c r="AA10" s="80">
        <v>34.031266256957103</v>
      </c>
      <c r="AB10" s="80">
        <v>214.80859226640999</v>
      </c>
      <c r="AC10" s="80">
        <v>29.1844958266262</v>
      </c>
      <c r="AD10" s="80">
        <v>0.97275163542227505</v>
      </c>
      <c r="AE10" s="80">
        <v>0.114572518238391</v>
      </c>
      <c r="AF10" s="80">
        <v>0.14159559176009201</v>
      </c>
      <c r="AG10" s="80">
        <v>1.85233557688196</v>
      </c>
      <c r="AH10" s="80">
        <v>3.6871139480610098E-2</v>
      </c>
      <c r="AI10" s="80">
        <v>0.105854902762996</v>
      </c>
      <c r="AJ10" s="80">
        <v>144.500374752646</v>
      </c>
      <c r="AK10" s="80">
        <v>20.109024108485801</v>
      </c>
      <c r="AL10" s="80">
        <v>49.296479555576397</v>
      </c>
      <c r="AM10" s="80">
        <v>6.4980213880248003</v>
      </c>
      <c r="AN10" s="80">
        <v>28.299627196691599</v>
      </c>
      <c r="AO10" s="80">
        <v>6.8265321401238603</v>
      </c>
      <c r="AP10" s="80">
        <v>2.3088340792834399</v>
      </c>
      <c r="AQ10" s="80">
        <v>7.2551782842543497</v>
      </c>
      <c r="AR10" s="80">
        <v>1.13002654480527</v>
      </c>
      <c r="AS10" s="80">
        <v>6.5379740781916</v>
      </c>
      <c r="AT10" s="80">
        <v>1.30607613901241</v>
      </c>
      <c r="AU10" s="80">
        <v>3.4739272090419901</v>
      </c>
      <c r="AV10" s="80">
        <v>0.47984464235451102</v>
      </c>
      <c r="AW10" s="80">
        <v>2.9572068952783899</v>
      </c>
      <c r="AX10" s="80">
        <v>0.43573273446289201</v>
      </c>
      <c r="AY10" s="80">
        <v>5.2758568505916399</v>
      </c>
      <c r="AZ10" s="80">
        <v>1.8009965363838201</v>
      </c>
      <c r="BA10" s="80">
        <v>0.31972730605182698</v>
      </c>
      <c r="BB10" s="80">
        <v>2.4841073252882501E-2</v>
      </c>
      <c r="BC10" s="80">
        <v>1.5156774883607</v>
      </c>
      <c r="BD10" s="80">
        <v>1.50187995047828</v>
      </c>
      <c r="BE10" s="80">
        <v>0.50975247179444505</v>
      </c>
      <c r="BF10" s="80">
        <v>-0.34799999999999998</v>
      </c>
      <c r="BG10" s="80">
        <v>0.05</v>
      </c>
      <c r="BH10" s="82">
        <v>2</v>
      </c>
    </row>
    <row r="11" spans="1:60" s="77" customFormat="1" ht="16">
      <c r="A11" s="78" t="s">
        <v>102</v>
      </c>
      <c r="B11" s="78" t="s">
        <v>100</v>
      </c>
      <c r="C11" s="79">
        <v>2.6327061758045187</v>
      </c>
      <c r="D11" s="79">
        <v>5.996434837735011</v>
      </c>
      <c r="E11" s="79">
        <v>13.465763258258773</v>
      </c>
      <c r="F11" s="79">
        <v>46.274412968079702</v>
      </c>
      <c r="G11" s="79">
        <v>0.47268345096155834</v>
      </c>
      <c r="H11" s="79">
        <v>0.55283551153029564</v>
      </c>
      <c r="I11" s="79">
        <v>9.9622079350202455</v>
      </c>
      <c r="J11" s="79">
        <v>4.0350136403176258</v>
      </c>
      <c r="K11" s="79">
        <v>0.23828360355633604</v>
      </c>
      <c r="L11" s="79">
        <v>16.367816286801222</v>
      </c>
      <c r="M11" s="80">
        <v>7.0917150094214199</v>
      </c>
      <c r="N11" s="80">
        <v>1.62604539607007</v>
      </c>
      <c r="O11" s="80">
        <v>3.0235438232423499</v>
      </c>
      <c r="P11" s="80">
        <v>387.54836014616598</v>
      </c>
      <c r="Q11" s="80">
        <v>56.212675882324902</v>
      </c>
      <c r="R11" s="80">
        <v>54.048925205689798</v>
      </c>
      <c r="S11" s="80">
        <v>47.162691095618598</v>
      </c>
      <c r="T11" s="80">
        <v>80.759917250338802</v>
      </c>
      <c r="U11" s="80">
        <v>157.287125813377</v>
      </c>
      <c r="V11" s="80">
        <v>23.2878736677315</v>
      </c>
      <c r="W11" s="80">
        <v>2.1383254047379401</v>
      </c>
      <c r="X11" s="80">
        <v>0.64638496432725501</v>
      </c>
      <c r="Y11" s="80">
        <v>11.157304610902299</v>
      </c>
      <c r="Z11" s="80">
        <v>349.08097439734303</v>
      </c>
      <c r="AA11" s="80">
        <v>40.661934641542999</v>
      </c>
      <c r="AB11" s="80">
        <v>243.616346903596</v>
      </c>
      <c r="AC11" s="80">
        <v>35.629474123728201</v>
      </c>
      <c r="AD11" s="80">
        <v>1.0720935752015901</v>
      </c>
      <c r="AE11" s="80">
        <v>0.11993372452991399</v>
      </c>
      <c r="AF11" s="80">
        <v>0.23998324757692299</v>
      </c>
      <c r="AG11" s="80">
        <v>2.0151548984056098</v>
      </c>
      <c r="AH11" s="80">
        <v>3.4299941620040603E-2</v>
      </c>
      <c r="AI11" s="80">
        <v>0.128163389771386</v>
      </c>
      <c r="AJ11" s="80">
        <v>163.41733258534501</v>
      </c>
      <c r="AK11" s="80">
        <v>24.101827846755501</v>
      </c>
      <c r="AL11" s="80">
        <v>56.8638520029292</v>
      </c>
      <c r="AM11" s="80">
        <v>7.7586499329743797</v>
      </c>
      <c r="AN11" s="80">
        <v>34.143433474027397</v>
      </c>
      <c r="AO11" s="80">
        <v>8.2488627590141199</v>
      </c>
      <c r="AP11" s="80">
        <v>2.77135504252132</v>
      </c>
      <c r="AQ11" s="80">
        <v>8.6848855502374001</v>
      </c>
      <c r="AR11" s="80">
        <v>1.3613674385522401</v>
      </c>
      <c r="AS11" s="80">
        <v>7.8237430557682099</v>
      </c>
      <c r="AT11" s="80">
        <v>1.5219814169727299</v>
      </c>
      <c r="AU11" s="80">
        <v>4.0667304769073001</v>
      </c>
      <c r="AV11" s="80">
        <v>0.55578001680661304</v>
      </c>
      <c r="AW11" s="80">
        <v>3.4772806069460902</v>
      </c>
      <c r="AX11" s="80">
        <v>0.49861772703274498</v>
      </c>
      <c r="AY11" s="80">
        <v>5.8984792359610196</v>
      </c>
      <c r="AZ11" s="80">
        <v>2.2402280067303999</v>
      </c>
      <c r="BA11" s="80">
        <v>0.32458347068586502</v>
      </c>
      <c r="BB11" s="80">
        <v>2.9130500796031699E-2</v>
      </c>
      <c r="BC11" s="80">
        <v>1.37050257963989</v>
      </c>
      <c r="BD11" s="80">
        <v>1.8236873565782801</v>
      </c>
      <c r="BE11" s="80">
        <v>0.56488202893418804</v>
      </c>
      <c r="BF11" s="80">
        <v>-0.32500000000000001</v>
      </c>
      <c r="BG11" s="80">
        <v>2.9000000000000001E-2</v>
      </c>
      <c r="BH11" s="82">
        <v>2</v>
      </c>
    </row>
    <row r="12" spans="1:60" s="77" customFormat="1" ht="16">
      <c r="A12" s="78" t="s">
        <v>103</v>
      </c>
      <c r="B12" s="78" t="s">
        <v>100</v>
      </c>
      <c r="C12" s="79">
        <v>2.2737814756833448</v>
      </c>
      <c r="D12" s="79">
        <v>6.8332460483575863</v>
      </c>
      <c r="E12" s="79">
        <v>16.0907178093589</v>
      </c>
      <c r="F12" s="79">
        <v>47.710994226827438</v>
      </c>
      <c r="G12" s="79">
        <v>0.2324813674266821</v>
      </c>
      <c r="H12" s="79">
        <v>0.39039088230610974</v>
      </c>
      <c r="I12" s="79">
        <v>10.866803860748268</v>
      </c>
      <c r="J12" s="79">
        <v>2.2705952410486212</v>
      </c>
      <c r="K12" s="79">
        <v>0.17566548199637039</v>
      </c>
      <c r="L12" s="79">
        <v>13.153796628441027</v>
      </c>
      <c r="M12" s="80">
        <v>3.8674432862092298</v>
      </c>
      <c r="N12" s="80">
        <v>0.98424018368698296</v>
      </c>
      <c r="O12" s="80">
        <v>2.83731201263807</v>
      </c>
      <c r="P12" s="80">
        <v>312.71916553887399</v>
      </c>
      <c r="Q12" s="80">
        <v>49.928702732075898</v>
      </c>
      <c r="R12" s="80">
        <v>56.039536661371201</v>
      </c>
      <c r="S12" s="80">
        <v>112.960311023835</v>
      </c>
      <c r="T12" s="80">
        <v>124.38748672610799</v>
      </c>
      <c r="U12" s="80">
        <v>100.476182926064</v>
      </c>
      <c r="V12" s="80">
        <v>20.639831750555199</v>
      </c>
      <c r="W12" s="80">
        <v>1.4602907417509801</v>
      </c>
      <c r="X12" s="80">
        <v>0.43832066661237401</v>
      </c>
      <c r="Y12" s="80">
        <v>6.2276781525981404</v>
      </c>
      <c r="Z12" s="80">
        <v>367.180329249875</v>
      </c>
      <c r="AA12" s="80">
        <v>21.918463460079199</v>
      </c>
      <c r="AB12" s="80">
        <v>127.96735573563301</v>
      </c>
      <c r="AC12" s="80">
        <v>18.301353255546399</v>
      </c>
      <c r="AD12" s="80">
        <v>0.59684359020472499</v>
      </c>
      <c r="AE12" s="80">
        <v>7.1549905433735406E-2</v>
      </c>
      <c r="AF12" s="80">
        <v>0.16910028540519201</v>
      </c>
      <c r="AG12" s="80">
        <v>1.2545462362469799</v>
      </c>
      <c r="AH12" s="80">
        <v>0.15430707654766401</v>
      </c>
      <c r="AI12" s="80">
        <v>7.4669201414576503E-2</v>
      </c>
      <c r="AJ12" s="80">
        <v>100.303409420224</v>
      </c>
      <c r="AK12" s="80">
        <v>13.1196733890429</v>
      </c>
      <c r="AL12" s="80">
        <v>31.1686380776314</v>
      </c>
      <c r="AM12" s="80">
        <v>4.2372035215644797</v>
      </c>
      <c r="AN12" s="80">
        <v>18.781065125730098</v>
      </c>
      <c r="AO12" s="80">
        <v>4.5528003888764097</v>
      </c>
      <c r="AP12" s="80">
        <v>1.59526272338539</v>
      </c>
      <c r="AQ12" s="80">
        <v>4.8976630438636297</v>
      </c>
      <c r="AR12" s="80">
        <v>0.75341203026589998</v>
      </c>
      <c r="AS12" s="80">
        <v>4.2985103409895302</v>
      </c>
      <c r="AT12" s="80">
        <v>0.83007039732945198</v>
      </c>
      <c r="AU12" s="80">
        <v>2.2063006262789799</v>
      </c>
      <c r="AV12" s="80">
        <v>0.29058936729668899</v>
      </c>
      <c r="AW12" s="80">
        <v>1.8228578765524599</v>
      </c>
      <c r="AX12" s="80">
        <v>0.26047366968330699</v>
      </c>
      <c r="AY12" s="80">
        <v>3.3806652127404</v>
      </c>
      <c r="AZ12" s="80">
        <v>1.1306660260283301</v>
      </c>
      <c r="BA12" s="80">
        <v>0.32668475181215401</v>
      </c>
      <c r="BB12" s="80">
        <v>2.7899823489544399E-2</v>
      </c>
      <c r="BC12" s="80">
        <v>0.87188432692504103</v>
      </c>
      <c r="BD12" s="80">
        <v>1.00827728313079</v>
      </c>
      <c r="BE12" s="80">
        <v>0.31588292168169702</v>
      </c>
      <c r="BF12" s="80"/>
      <c r="BG12" s="80"/>
      <c r="BH12" s="82"/>
    </row>
    <row r="13" spans="1:60" s="77" customFormat="1" ht="16">
      <c r="A13" s="78" t="s">
        <v>104</v>
      </c>
      <c r="B13" s="78" t="s">
        <v>100</v>
      </c>
      <c r="C13" s="79">
        <v>2.4086778462944549</v>
      </c>
      <c r="D13" s="79">
        <v>4.1562410681016733</v>
      </c>
      <c r="E13" s="79">
        <v>12.208803255338927</v>
      </c>
      <c r="F13" s="79">
        <v>51.440297267502125</v>
      </c>
      <c r="G13" s="79">
        <v>0.40989889157133524</v>
      </c>
      <c r="H13" s="79">
        <v>0.54106435919714668</v>
      </c>
      <c r="I13" s="79">
        <v>8.4827207679974066</v>
      </c>
      <c r="J13" s="79">
        <v>3.523289058807856</v>
      </c>
      <c r="K13" s="79">
        <v>0.2280585015349002</v>
      </c>
      <c r="L13" s="79">
        <v>16.599064225601015</v>
      </c>
      <c r="M13" s="80">
        <v>6.8322144152534303</v>
      </c>
      <c r="N13" s="80">
        <v>1.6313873556563001</v>
      </c>
      <c r="O13" s="80">
        <v>2.7149670245902402</v>
      </c>
      <c r="P13" s="80">
        <v>447.78300787146998</v>
      </c>
      <c r="Q13" s="80">
        <v>27.757601804397201</v>
      </c>
      <c r="R13" s="80">
        <v>57.471491310946</v>
      </c>
      <c r="S13" s="80">
        <v>61.568854904418302</v>
      </c>
      <c r="T13" s="80">
        <v>181.75508233820199</v>
      </c>
      <c r="U13" s="80">
        <v>163.37773897894201</v>
      </c>
      <c r="V13" s="80">
        <v>24.440872019575401</v>
      </c>
      <c r="W13" s="80">
        <v>1.8660970776572401</v>
      </c>
      <c r="X13" s="80">
        <v>0.70742849644031802</v>
      </c>
      <c r="Y13" s="80">
        <v>8.6914062533640308</v>
      </c>
      <c r="Z13" s="80">
        <v>283.37208927029701</v>
      </c>
      <c r="AA13" s="80">
        <v>36.627854290737901</v>
      </c>
      <c r="AB13" s="80">
        <v>233.32552364358</v>
      </c>
      <c r="AC13" s="80">
        <v>31.0592513723549</v>
      </c>
      <c r="AD13" s="80">
        <v>1.2522830143327499</v>
      </c>
      <c r="AE13" s="80">
        <v>0.12443297730517</v>
      </c>
      <c r="AF13" s="80">
        <v>0.14007303416737901</v>
      </c>
      <c r="AG13" s="80">
        <v>1.98868562210699</v>
      </c>
      <c r="AH13" s="80">
        <v>2.5661010383822298E-2</v>
      </c>
      <c r="AI13" s="80">
        <v>9.1092572294601298E-2</v>
      </c>
      <c r="AJ13" s="80">
        <v>152.44908840141201</v>
      </c>
      <c r="AK13" s="80">
        <v>21.4047192152156</v>
      </c>
      <c r="AL13" s="80">
        <v>51.995583850880401</v>
      </c>
      <c r="AM13" s="80">
        <v>6.9402778641591603</v>
      </c>
      <c r="AN13" s="80">
        <v>30.495704122944002</v>
      </c>
      <c r="AO13" s="80">
        <v>7.2641362150574604</v>
      </c>
      <c r="AP13" s="80">
        <v>2.50639268210357</v>
      </c>
      <c r="AQ13" s="80">
        <v>7.7844493959667398</v>
      </c>
      <c r="AR13" s="80">
        <v>1.20582108615652</v>
      </c>
      <c r="AS13" s="80">
        <v>7.0445617403493799</v>
      </c>
      <c r="AT13" s="80">
        <v>1.38583855886888</v>
      </c>
      <c r="AU13" s="80">
        <v>3.6609394086098601</v>
      </c>
      <c r="AV13" s="80">
        <v>0.50962545005144999</v>
      </c>
      <c r="AW13" s="80">
        <v>3.1130298070574001</v>
      </c>
      <c r="AX13" s="80">
        <v>0.44526186483039099</v>
      </c>
      <c r="AY13" s="80">
        <v>5.731853705831</v>
      </c>
      <c r="AZ13" s="80">
        <v>1.9209310058909099</v>
      </c>
      <c r="BA13" s="80">
        <v>0.478716220225058</v>
      </c>
      <c r="BB13" s="80">
        <v>2.57116099448901E-2</v>
      </c>
      <c r="BC13" s="80">
        <v>1.4430676991229101</v>
      </c>
      <c r="BD13" s="80">
        <v>1.6154421063624</v>
      </c>
      <c r="BE13" s="80">
        <v>0.55134651253179201</v>
      </c>
      <c r="BF13" s="80">
        <v>-0.27</v>
      </c>
      <c r="BG13" s="80">
        <v>1.4999999999999999E-2</v>
      </c>
      <c r="BH13" s="82">
        <v>2</v>
      </c>
    </row>
    <row r="14" spans="1:60" s="77" customFormat="1" ht="16">
      <c r="A14" s="78" t="s">
        <v>105</v>
      </c>
      <c r="B14" s="78" t="s">
        <v>100</v>
      </c>
      <c r="C14" s="79">
        <v>2.7692749707256379</v>
      </c>
      <c r="D14" s="79">
        <v>5.8007227876458121</v>
      </c>
      <c r="E14" s="79">
        <v>14.100263165889173</v>
      </c>
      <c r="F14" s="79">
        <v>45.844546277956475</v>
      </c>
      <c r="G14" s="79">
        <v>0.47746702839490596</v>
      </c>
      <c r="H14" s="79">
        <v>0.57778864622536741</v>
      </c>
      <c r="I14" s="79">
        <v>9.3903276043720236</v>
      </c>
      <c r="J14" s="79">
        <v>3.7385358252062373</v>
      </c>
      <c r="K14" s="79">
        <v>0.24076635551519862</v>
      </c>
      <c r="L14" s="79">
        <v>17.058383587008503</v>
      </c>
      <c r="M14" s="80">
        <v>7.2513404593277704</v>
      </c>
      <c r="N14" s="80">
        <v>1.66746555556832</v>
      </c>
      <c r="O14" s="80">
        <v>2.7551101223487202</v>
      </c>
      <c r="P14" s="80">
        <v>423.889319863016</v>
      </c>
      <c r="Q14" s="80">
        <v>23.6224584099275</v>
      </c>
      <c r="R14" s="80">
        <v>55.845885515929702</v>
      </c>
      <c r="S14" s="80">
        <v>56.289586791380302</v>
      </c>
      <c r="T14" s="80">
        <v>123.312773794596</v>
      </c>
      <c r="U14" s="80">
        <v>165.79969321294701</v>
      </c>
      <c r="V14" s="80">
        <v>24.677855827713099</v>
      </c>
      <c r="W14" s="80">
        <v>2.0207927859350501</v>
      </c>
      <c r="X14" s="80">
        <v>0.69798375093971998</v>
      </c>
      <c r="Y14" s="80">
        <v>11.9101471131575</v>
      </c>
      <c r="Z14" s="80">
        <v>349.89445198299097</v>
      </c>
      <c r="AA14" s="80">
        <v>41.144108498792598</v>
      </c>
      <c r="AB14" s="80">
        <v>257.88728987161801</v>
      </c>
      <c r="AC14" s="80">
        <v>33.950706994123401</v>
      </c>
      <c r="AD14" s="80">
        <v>1.0762578153706699</v>
      </c>
      <c r="AE14" s="80">
        <v>0.125460411477538</v>
      </c>
      <c r="AF14" s="80">
        <v>0.19484177105169201</v>
      </c>
      <c r="AG14" s="80">
        <v>2.0164544837344902</v>
      </c>
      <c r="AH14" s="80">
        <v>2.97585136558738E-2</v>
      </c>
      <c r="AI14" s="80">
        <v>0.15148461236583999</v>
      </c>
      <c r="AJ14" s="80">
        <v>163.75151056785199</v>
      </c>
      <c r="AK14" s="80">
        <v>24.012287722348901</v>
      </c>
      <c r="AL14" s="80">
        <v>56.711746677478502</v>
      </c>
      <c r="AM14" s="80">
        <v>7.7523342320361897</v>
      </c>
      <c r="AN14" s="80">
        <v>34.034325924931302</v>
      </c>
      <c r="AO14" s="80">
        <v>7.9836548820921003</v>
      </c>
      <c r="AP14" s="80">
        <v>2.7273399747454201</v>
      </c>
      <c r="AQ14" s="80">
        <v>8.5790141151358199</v>
      </c>
      <c r="AR14" s="80">
        <v>1.3274281309318201</v>
      </c>
      <c r="AS14" s="80">
        <v>7.7695435557011203</v>
      </c>
      <c r="AT14" s="80">
        <v>1.5111781397555</v>
      </c>
      <c r="AU14" s="80">
        <v>4.0593344288970901</v>
      </c>
      <c r="AV14" s="80">
        <v>0.55282905965034301</v>
      </c>
      <c r="AW14" s="80">
        <v>3.4944022455439798</v>
      </c>
      <c r="AX14" s="80">
        <v>0.49957432505062899</v>
      </c>
      <c r="AY14" s="80">
        <v>6.2549108424411699</v>
      </c>
      <c r="AZ14" s="80">
        <v>2.0700638283753099</v>
      </c>
      <c r="BA14" s="80">
        <v>0.33862134973562302</v>
      </c>
      <c r="BB14" s="80">
        <v>3.08167338727224E-2</v>
      </c>
      <c r="BC14" s="80">
        <v>1.4726483599489599</v>
      </c>
      <c r="BD14" s="80">
        <v>1.82577155937656</v>
      </c>
      <c r="BE14" s="80">
        <v>0.57173180346558805</v>
      </c>
      <c r="BF14" s="80">
        <v>-0.35299999999999998</v>
      </c>
      <c r="BG14" s="80">
        <v>4.5999999999999999E-2</v>
      </c>
      <c r="BH14" s="82">
        <v>2</v>
      </c>
    </row>
    <row r="15" spans="1:60" s="77" customFormat="1" ht="16">
      <c r="A15" s="78" t="s">
        <v>106</v>
      </c>
      <c r="B15" s="78" t="s">
        <v>100</v>
      </c>
      <c r="C15" s="79">
        <v>2.6212830323942069</v>
      </c>
      <c r="D15" s="79">
        <v>5.5796636123021504</v>
      </c>
      <c r="E15" s="79">
        <v>13.314004515913712</v>
      </c>
      <c r="F15" s="79">
        <v>46.441625721862046</v>
      </c>
      <c r="G15" s="79">
        <v>0.52400803559664966</v>
      </c>
      <c r="H15" s="79">
        <v>0.57637874807646905</v>
      </c>
      <c r="I15" s="79">
        <v>9.6572475320695688</v>
      </c>
      <c r="J15" s="79">
        <v>4.2962934166060176</v>
      </c>
      <c r="K15" s="79">
        <v>0.24727713235713358</v>
      </c>
      <c r="L15" s="79">
        <v>16.740333796306199</v>
      </c>
      <c r="M15" s="80">
        <v>6.91892339659685</v>
      </c>
      <c r="N15" s="80">
        <v>1.6240367558084301</v>
      </c>
      <c r="O15" s="80">
        <v>4.2951303914699697</v>
      </c>
      <c r="P15" s="80">
        <v>404.56000895255602</v>
      </c>
      <c r="Q15" s="80">
        <v>34.729097958058802</v>
      </c>
      <c r="R15" s="80">
        <v>54.536036633947298</v>
      </c>
      <c r="S15" s="80">
        <v>37.603921913674696</v>
      </c>
      <c r="T15" s="80">
        <v>69.934214268100803</v>
      </c>
      <c r="U15" s="80">
        <v>166.549841112123</v>
      </c>
      <c r="V15" s="80">
        <v>24.716110275955501</v>
      </c>
      <c r="W15" s="80">
        <v>2.1561505443284501</v>
      </c>
      <c r="X15" s="80">
        <v>0.82450400876645902</v>
      </c>
      <c r="Y15" s="80">
        <v>11.574872386027099</v>
      </c>
      <c r="Z15" s="80">
        <v>354.593484063782</v>
      </c>
      <c r="AA15" s="80">
        <v>43.348508967149399</v>
      </c>
      <c r="AB15" s="80">
        <v>265.389371025098</v>
      </c>
      <c r="AC15" s="80">
        <v>38.284343143893899</v>
      </c>
      <c r="AD15" s="80">
        <v>1.0996016888832001</v>
      </c>
      <c r="AE15" s="80">
        <v>0.12999801469459701</v>
      </c>
      <c r="AF15" s="80">
        <v>0.21321115130934401</v>
      </c>
      <c r="AG15" s="80">
        <v>2.06839232990938</v>
      </c>
      <c r="AH15" s="80">
        <v>3.25799486649904E-2</v>
      </c>
      <c r="AI15" s="80">
        <v>0.13571168697432301</v>
      </c>
      <c r="AJ15" s="80">
        <v>172.28546728547499</v>
      </c>
      <c r="AK15" s="80">
        <v>25.773785785605099</v>
      </c>
      <c r="AL15" s="80">
        <v>61.174860540066398</v>
      </c>
      <c r="AM15" s="80">
        <v>8.3922999327065995</v>
      </c>
      <c r="AN15" s="80">
        <v>36.509138724464101</v>
      </c>
      <c r="AO15" s="80">
        <v>8.7949127446847299</v>
      </c>
      <c r="AP15" s="80">
        <v>2.9534476689003299</v>
      </c>
      <c r="AQ15" s="80">
        <v>9.2801909723331804</v>
      </c>
      <c r="AR15" s="80">
        <v>1.4436628775117899</v>
      </c>
      <c r="AS15" s="80">
        <v>8.28066485121591</v>
      </c>
      <c r="AT15" s="80">
        <v>1.6174311982965801</v>
      </c>
      <c r="AU15" s="80">
        <v>4.3097911020570798</v>
      </c>
      <c r="AV15" s="80">
        <v>0.58506407444420006</v>
      </c>
      <c r="AW15" s="80">
        <v>3.67130164462993</v>
      </c>
      <c r="AX15" s="80">
        <v>0.52611790171550599</v>
      </c>
      <c r="AY15" s="80">
        <v>6.5262783399797701</v>
      </c>
      <c r="AZ15" s="80">
        <v>2.3549248083238901</v>
      </c>
      <c r="BA15" s="80">
        <v>0.448129728600341</v>
      </c>
      <c r="BB15" s="80">
        <v>4.0284134618848402E-2</v>
      </c>
      <c r="BC15" s="80">
        <v>1.4410930670351401</v>
      </c>
      <c r="BD15" s="80">
        <v>1.8852738771683399</v>
      </c>
      <c r="BE15" s="80">
        <v>0.59268169389768899</v>
      </c>
      <c r="BF15" s="80">
        <v>-0.26300000000000001</v>
      </c>
      <c r="BG15" s="80">
        <v>5.8999999999999997E-2</v>
      </c>
      <c r="BH15" s="82">
        <v>2</v>
      </c>
    </row>
    <row r="16" spans="1:60" s="77" customFormat="1" ht="16">
      <c r="A16" s="78" t="s">
        <v>107</v>
      </c>
      <c r="B16" s="78" t="s">
        <v>100</v>
      </c>
      <c r="C16" s="79">
        <v>3.4985533415389751</v>
      </c>
      <c r="D16" s="79">
        <v>3.8432403142043774</v>
      </c>
      <c r="E16" s="79">
        <v>14.046547481979177</v>
      </c>
      <c r="F16" s="79">
        <v>51.198433857364108</v>
      </c>
      <c r="G16" s="79">
        <v>0.84997423522261728</v>
      </c>
      <c r="H16" s="79">
        <v>0.95061262607600794</v>
      </c>
      <c r="I16" s="79">
        <v>7.7922825187230922</v>
      </c>
      <c r="J16" s="79">
        <v>3.0524051317356249</v>
      </c>
      <c r="K16" s="79">
        <v>0.27523454322454716</v>
      </c>
      <c r="L16" s="79">
        <v>14.490742070688604</v>
      </c>
      <c r="M16" s="80">
        <v>10.6493962623312</v>
      </c>
      <c r="N16" s="80">
        <v>2.7937551458586101</v>
      </c>
      <c r="O16" s="80">
        <v>2.8506785967771</v>
      </c>
      <c r="P16" s="80">
        <v>166.16160775060101</v>
      </c>
      <c r="Q16" s="80">
        <v>0.376734678772015</v>
      </c>
      <c r="R16" s="80">
        <v>28.3067570621408</v>
      </c>
      <c r="S16" s="80">
        <v>0.65536618861219498</v>
      </c>
      <c r="T16" s="80">
        <v>9.1224929080886099</v>
      </c>
      <c r="U16" s="80">
        <v>202.61463706346601</v>
      </c>
      <c r="V16" s="80">
        <v>28.3456062044907</v>
      </c>
      <c r="W16" s="80">
        <v>2.4710991444828498</v>
      </c>
      <c r="X16" s="80">
        <v>1.0619993544789299</v>
      </c>
      <c r="Y16" s="80">
        <v>20.257088456359298</v>
      </c>
      <c r="Z16" s="80">
        <v>390.48715253778897</v>
      </c>
      <c r="AA16" s="80">
        <v>64.495360897602893</v>
      </c>
      <c r="AB16" s="80">
        <v>425.06750789090802</v>
      </c>
      <c r="AC16" s="80">
        <v>55.694568212100002</v>
      </c>
      <c r="AD16" s="80">
        <v>1.80905751157617</v>
      </c>
      <c r="AE16" s="80">
        <v>0.19846028782776501</v>
      </c>
      <c r="AF16" s="80">
        <v>0.22823358046175499</v>
      </c>
      <c r="AG16" s="80">
        <v>2.91509534380504</v>
      </c>
      <c r="AH16" s="80">
        <v>5.0491435504726498E-2</v>
      </c>
      <c r="AI16" s="80">
        <v>0.25232964358311299</v>
      </c>
      <c r="AJ16" s="80">
        <v>268.62454002504501</v>
      </c>
      <c r="AK16" s="80">
        <v>40.547788514051497</v>
      </c>
      <c r="AL16" s="80">
        <v>98.3976422545189</v>
      </c>
      <c r="AM16" s="80">
        <v>12.8058650097602</v>
      </c>
      <c r="AN16" s="80">
        <v>55.1107329428513</v>
      </c>
      <c r="AO16" s="80">
        <v>12.848415398231699</v>
      </c>
      <c r="AP16" s="80">
        <v>4.2040966446036796</v>
      </c>
      <c r="AQ16" s="80">
        <v>13.6815412968297</v>
      </c>
      <c r="AR16" s="80">
        <v>2.0995398695718901</v>
      </c>
      <c r="AS16" s="80">
        <v>11.8890846518019</v>
      </c>
      <c r="AT16" s="80">
        <v>2.37361177182845</v>
      </c>
      <c r="AU16" s="80">
        <v>6.3749641219896196</v>
      </c>
      <c r="AV16" s="80">
        <v>0.87986197131503396</v>
      </c>
      <c r="AW16" s="80">
        <v>5.4764537128949202</v>
      </c>
      <c r="AX16" s="80">
        <v>0.78193685174689698</v>
      </c>
      <c r="AY16" s="80">
        <v>10.129639771514301</v>
      </c>
      <c r="AZ16" s="80">
        <v>3.3571801975476299</v>
      </c>
      <c r="BA16" s="80">
        <v>0.46326703218729498</v>
      </c>
      <c r="BB16" s="80">
        <v>4.1836843828768101E-2</v>
      </c>
      <c r="BC16" s="80">
        <v>2.40606734596127</v>
      </c>
      <c r="BD16" s="80">
        <v>3.1886349563296998</v>
      </c>
      <c r="BE16" s="80">
        <v>1.01493183564046</v>
      </c>
      <c r="BF16" s="80">
        <v>-0.311</v>
      </c>
      <c r="BG16" s="80">
        <v>4.8000000000000001E-2</v>
      </c>
      <c r="BH16" s="82">
        <v>2</v>
      </c>
    </row>
    <row r="17" spans="1:60" s="77" customFormat="1" ht="16">
      <c r="A17" s="78" t="s">
        <v>108</v>
      </c>
      <c r="B17" s="78" t="s">
        <v>109</v>
      </c>
      <c r="C17" s="79">
        <v>4.0412101265562885</v>
      </c>
      <c r="D17" s="79">
        <v>2.7498284255834999</v>
      </c>
      <c r="E17" s="79">
        <v>14.782196535888577</v>
      </c>
      <c r="F17" s="79">
        <v>54.6950762336879</v>
      </c>
      <c r="G17" s="79">
        <v>1.0062298068548567</v>
      </c>
      <c r="H17" s="79">
        <v>1.2813337099127731</v>
      </c>
      <c r="I17" s="79">
        <v>6.46038420943131</v>
      </c>
      <c r="J17" s="79">
        <v>1.8885410476325768</v>
      </c>
      <c r="K17" s="79">
        <v>0.28261274378991263</v>
      </c>
      <c r="L17" s="79">
        <v>12.810331223851216</v>
      </c>
      <c r="M17" s="80">
        <v>14.1016103727996</v>
      </c>
      <c r="N17" s="80">
        <v>3.4848557735061898</v>
      </c>
      <c r="O17" s="80">
        <v>4.3855262166959097</v>
      </c>
      <c r="P17" s="80">
        <v>54.238754793328297</v>
      </c>
      <c r="Q17" s="80">
        <v>0.27594660516458502</v>
      </c>
      <c r="R17" s="80">
        <v>16.2699013066294</v>
      </c>
      <c r="S17" s="80">
        <v>0.37003637531412498</v>
      </c>
      <c r="T17" s="80">
        <v>10.5074115608124</v>
      </c>
      <c r="U17" s="80">
        <v>235.22558678601999</v>
      </c>
      <c r="V17" s="80">
        <v>32.757588759226699</v>
      </c>
      <c r="W17" s="80">
        <v>2.9511771905091302</v>
      </c>
      <c r="X17" s="80">
        <v>1.3756350249678899</v>
      </c>
      <c r="Y17" s="80">
        <v>29.6664926244523</v>
      </c>
      <c r="Z17" s="80">
        <v>397.612364152194</v>
      </c>
      <c r="AA17" s="80">
        <v>79.377471139776802</v>
      </c>
      <c r="AB17" s="80">
        <v>553.33942633147501</v>
      </c>
      <c r="AC17" s="80">
        <v>68.9229227352793</v>
      </c>
      <c r="AD17" s="80">
        <v>2.3701418603107101</v>
      </c>
      <c r="AE17" s="80">
        <v>0.260535301512896</v>
      </c>
      <c r="AF17" s="80">
        <v>0.26523596186631498</v>
      </c>
      <c r="AG17" s="80">
        <v>3.7698118364636701</v>
      </c>
      <c r="AH17" s="80">
        <v>7.4569255109405305E-2</v>
      </c>
      <c r="AI17" s="80">
        <v>0.37975228048690901</v>
      </c>
      <c r="AJ17" s="80">
        <v>369.676345457141</v>
      </c>
      <c r="AK17" s="80">
        <v>53.854536898080298</v>
      </c>
      <c r="AL17" s="80">
        <v>132.11267536662001</v>
      </c>
      <c r="AM17" s="80">
        <v>16.463263721579199</v>
      </c>
      <c r="AN17" s="80">
        <v>70.010777875265703</v>
      </c>
      <c r="AO17" s="80">
        <v>16.047716828092799</v>
      </c>
      <c r="AP17" s="80">
        <v>5.0029623951208499</v>
      </c>
      <c r="AQ17" s="80">
        <v>16.755270811000099</v>
      </c>
      <c r="AR17" s="80">
        <v>2.5596790983814501</v>
      </c>
      <c r="AS17" s="80">
        <v>14.6053833479977</v>
      </c>
      <c r="AT17" s="80">
        <v>2.9158496740187299</v>
      </c>
      <c r="AU17" s="80">
        <v>7.8928171745931701</v>
      </c>
      <c r="AV17" s="80">
        <v>1.08843819056443</v>
      </c>
      <c r="AW17" s="80">
        <v>6.8139970553487501</v>
      </c>
      <c r="AX17" s="80">
        <v>0.98723151206283399</v>
      </c>
      <c r="AY17" s="80">
        <v>12.8775340637459</v>
      </c>
      <c r="AZ17" s="80">
        <v>3.99464698958626</v>
      </c>
      <c r="BA17" s="80">
        <v>0.51923027550735001</v>
      </c>
      <c r="BB17" s="80">
        <v>5.3969667803568301E-2</v>
      </c>
      <c r="BC17" s="80">
        <v>3.3570370372782601</v>
      </c>
      <c r="BD17" s="80">
        <v>4.4811381791519196</v>
      </c>
      <c r="BE17" s="80">
        <v>1.4851761757370501</v>
      </c>
      <c r="BF17" s="80">
        <v>-0.28100000000000003</v>
      </c>
      <c r="BG17" s="80">
        <v>1.0999999999999999E-2</v>
      </c>
      <c r="BH17" s="82">
        <v>2</v>
      </c>
    </row>
    <row r="18" spans="1:60" s="77" customFormat="1" ht="16">
      <c r="A18" s="78" t="s">
        <v>110</v>
      </c>
      <c r="B18" s="78" t="s">
        <v>109</v>
      </c>
      <c r="C18" s="79">
        <v>4.2390035637287227</v>
      </c>
      <c r="D18" s="79">
        <v>2.5815547408901116</v>
      </c>
      <c r="E18" s="79">
        <v>14.520373127214786</v>
      </c>
      <c r="F18" s="79">
        <v>55.336521376614627</v>
      </c>
      <c r="G18" s="79">
        <v>0.95765819987368872</v>
      </c>
      <c r="H18" s="79">
        <v>1.313872527257393</v>
      </c>
      <c r="I18" s="79">
        <v>6.3066874109262718</v>
      </c>
      <c r="J18" s="79">
        <v>1.8271892544571577</v>
      </c>
      <c r="K18" s="79">
        <v>0.28369517171604397</v>
      </c>
      <c r="L18" s="79">
        <v>12.631270396779563</v>
      </c>
      <c r="M18" s="80">
        <v>16.5119604593771</v>
      </c>
      <c r="N18" s="80">
        <v>3.5077436129590001</v>
      </c>
      <c r="O18" s="80">
        <v>5.0079262385083299</v>
      </c>
      <c r="P18" s="80">
        <v>34.846422111555398</v>
      </c>
      <c r="Q18" s="80">
        <v>0.96173823917168599</v>
      </c>
      <c r="R18" s="80">
        <v>15.1814381771754</v>
      </c>
      <c r="S18" s="80">
        <v>0.25362575920120101</v>
      </c>
      <c r="T18" s="80">
        <v>15.3754827982024</v>
      </c>
      <c r="U18" s="80">
        <v>246.50424742892901</v>
      </c>
      <c r="V18" s="80">
        <v>31.8128052381877</v>
      </c>
      <c r="W18" s="80">
        <v>2.55553189674194</v>
      </c>
      <c r="X18" s="80">
        <v>1.5114653001393801</v>
      </c>
      <c r="Y18" s="80">
        <v>24.182340547172601</v>
      </c>
      <c r="Z18" s="80">
        <v>375.36495287471399</v>
      </c>
      <c r="AA18" s="80">
        <v>74.876271090668993</v>
      </c>
      <c r="AB18" s="80">
        <v>547.47411076310198</v>
      </c>
      <c r="AC18" s="80">
        <v>67.146013457681704</v>
      </c>
      <c r="AD18" s="80">
        <v>2.4251655323621</v>
      </c>
      <c r="AE18" s="80">
        <v>0.25044755291925702</v>
      </c>
      <c r="AF18" s="80">
        <v>0.27832676314863503</v>
      </c>
      <c r="AG18" s="80">
        <v>4.1254602924842798</v>
      </c>
      <c r="AH18" s="80">
        <v>8.3085373834590304E-2</v>
      </c>
      <c r="AI18" s="80">
        <v>0.38403890986032002</v>
      </c>
      <c r="AJ18" s="80">
        <v>355.95071021202102</v>
      </c>
      <c r="AK18" s="80">
        <v>48.555685712721299</v>
      </c>
      <c r="AL18" s="80">
        <v>123.493216075562</v>
      </c>
      <c r="AM18" s="80">
        <v>15.043493334989099</v>
      </c>
      <c r="AN18" s="80">
        <v>64.077289017373403</v>
      </c>
      <c r="AO18" s="80">
        <v>14.8992495392403</v>
      </c>
      <c r="AP18" s="80">
        <v>4.6607913886396597</v>
      </c>
      <c r="AQ18" s="80">
        <v>15.620953575894299</v>
      </c>
      <c r="AR18" s="80">
        <v>2.4095342421194501</v>
      </c>
      <c r="AS18" s="80">
        <v>13.9130445055272</v>
      </c>
      <c r="AT18" s="80">
        <v>2.72510936711685</v>
      </c>
      <c r="AU18" s="80">
        <v>7.4540038527322396</v>
      </c>
      <c r="AV18" s="80">
        <v>1.034019263037</v>
      </c>
      <c r="AW18" s="80">
        <v>6.5458002944389602</v>
      </c>
      <c r="AX18" s="80">
        <v>0.94306456711794295</v>
      </c>
      <c r="AY18" s="80">
        <v>12.804381459582199</v>
      </c>
      <c r="AZ18" s="80">
        <v>3.9031700133455698</v>
      </c>
      <c r="BA18" s="80">
        <v>0.485603629259652</v>
      </c>
      <c r="BB18" s="80">
        <v>5.3572577994777E-2</v>
      </c>
      <c r="BC18" s="80">
        <v>3.14668871973578</v>
      </c>
      <c r="BD18" s="80">
        <v>4.20743813208699</v>
      </c>
      <c r="BE18" s="80">
        <v>1.3084492950355799</v>
      </c>
      <c r="BF18" s="80">
        <v>-0.33</v>
      </c>
      <c r="BG18" s="80">
        <v>5.0000000000000001E-3</v>
      </c>
      <c r="BH18" s="82">
        <v>2</v>
      </c>
    </row>
    <row r="19" spans="1:60" s="77" customFormat="1" ht="16">
      <c r="A19" s="78" t="s">
        <v>111</v>
      </c>
      <c r="B19" s="78" t="s">
        <v>109</v>
      </c>
      <c r="C19" s="79">
        <v>3.989030195681583</v>
      </c>
      <c r="D19" s="79">
        <v>2.7557132575523133</v>
      </c>
      <c r="E19" s="79">
        <v>14.881839971646347</v>
      </c>
      <c r="F19" s="79">
        <v>54.589514262073415</v>
      </c>
      <c r="G19" s="79">
        <v>0.99877276985608843</v>
      </c>
      <c r="H19" s="79">
        <v>1.2654252022762527</v>
      </c>
      <c r="I19" s="79">
        <v>6.7113701358419897</v>
      </c>
      <c r="J19" s="79">
        <v>1.9494439059781516</v>
      </c>
      <c r="K19" s="79">
        <v>0.27733804518086846</v>
      </c>
      <c r="L19" s="79">
        <v>12.579425273408415</v>
      </c>
      <c r="M19" s="80">
        <v>14.8407247861443</v>
      </c>
      <c r="N19" s="80">
        <v>3.25508371962828</v>
      </c>
      <c r="O19" s="80">
        <v>3.7446288000969501</v>
      </c>
      <c r="P19" s="80">
        <v>59.697962724005997</v>
      </c>
      <c r="Q19" s="80">
        <v>0.24776041092126</v>
      </c>
      <c r="R19" s="80">
        <v>15.853313124013001</v>
      </c>
      <c r="S19" s="80">
        <v>0.343150194799137</v>
      </c>
      <c r="T19" s="80">
        <v>9.90799762463989</v>
      </c>
      <c r="U19" s="80">
        <v>211.97229769659199</v>
      </c>
      <c r="V19" s="80">
        <v>30.548813246463499</v>
      </c>
      <c r="W19" s="80">
        <v>2.6425330611126299</v>
      </c>
      <c r="X19" s="80">
        <v>1.3199697010556799</v>
      </c>
      <c r="Y19" s="80">
        <v>28.390699622879399</v>
      </c>
      <c r="Z19" s="80">
        <v>390.905937412242</v>
      </c>
      <c r="AA19" s="80">
        <v>75.973311820256498</v>
      </c>
      <c r="AB19" s="80">
        <v>501.44939172486397</v>
      </c>
      <c r="AC19" s="80">
        <v>64.242886278187498</v>
      </c>
      <c r="AD19" s="80">
        <v>2.1238699884767001</v>
      </c>
      <c r="AE19" s="80">
        <v>0.241627543271874</v>
      </c>
      <c r="AF19" s="80">
        <v>0.23802225371041399</v>
      </c>
      <c r="AG19" s="80">
        <v>3.5581199612488299</v>
      </c>
      <c r="AH19" s="80">
        <v>6.2569420842421897E-2</v>
      </c>
      <c r="AI19" s="80">
        <v>0.35938952715504902</v>
      </c>
      <c r="AJ19" s="80">
        <v>346.00379838011798</v>
      </c>
      <c r="AK19" s="80">
        <v>52.677641350004301</v>
      </c>
      <c r="AL19" s="80">
        <v>124.74121877907</v>
      </c>
      <c r="AM19" s="80">
        <v>16.021537646246799</v>
      </c>
      <c r="AN19" s="80">
        <v>68.057912157394199</v>
      </c>
      <c r="AO19" s="80">
        <v>15.5973939593986</v>
      </c>
      <c r="AP19" s="80">
        <v>4.86623853437266</v>
      </c>
      <c r="AQ19" s="80">
        <v>16.144486004363198</v>
      </c>
      <c r="AR19" s="80">
        <v>2.4606823962661002</v>
      </c>
      <c r="AS19" s="80">
        <v>14.1462254637797</v>
      </c>
      <c r="AT19" s="80">
        <v>2.8050509535672301</v>
      </c>
      <c r="AU19" s="80">
        <v>7.5219920431833804</v>
      </c>
      <c r="AV19" s="80">
        <v>1.03695400642778</v>
      </c>
      <c r="AW19" s="80">
        <v>6.5263662979658301</v>
      </c>
      <c r="AX19" s="80">
        <v>0.94519113266199095</v>
      </c>
      <c r="AY19" s="80">
        <v>11.650848062212599</v>
      </c>
      <c r="AZ19" s="80">
        <v>3.7467355340720001</v>
      </c>
      <c r="BA19" s="80">
        <v>0.49135049531049402</v>
      </c>
      <c r="BB19" s="80">
        <v>5.3453290462236E-2</v>
      </c>
      <c r="BC19" s="80">
        <v>3.16727441202951</v>
      </c>
      <c r="BD19" s="80">
        <v>4.6115771037190596</v>
      </c>
      <c r="BE19" s="80">
        <v>1.41199875377668</v>
      </c>
      <c r="BF19" s="80">
        <v>-0.32600000000000001</v>
      </c>
      <c r="BG19" s="80">
        <v>0.04</v>
      </c>
      <c r="BH19" s="82">
        <v>2</v>
      </c>
    </row>
    <row r="20" spans="1:60" s="77" customFormat="1" ht="16">
      <c r="A20" s="78" t="s">
        <v>112</v>
      </c>
      <c r="B20" s="78" t="s">
        <v>109</v>
      </c>
      <c r="C20" s="79">
        <v>3.7151080745679845</v>
      </c>
      <c r="D20" s="79">
        <v>2.8821136568124603</v>
      </c>
      <c r="E20" s="79">
        <v>14.777788836893514</v>
      </c>
      <c r="F20" s="79">
        <v>54.7152150234663</v>
      </c>
      <c r="G20" s="79">
        <v>1.0560155484502356</v>
      </c>
      <c r="H20" s="79">
        <v>1.1770579398146939</v>
      </c>
      <c r="I20" s="79">
        <v>6.6326370607683049</v>
      </c>
      <c r="J20" s="79">
        <v>1.9869205186265158</v>
      </c>
      <c r="K20" s="79">
        <v>0.27345906539228765</v>
      </c>
      <c r="L20" s="79">
        <v>12.781628098819558</v>
      </c>
      <c r="M20" s="80">
        <v>14.7288727889217</v>
      </c>
      <c r="N20" s="80">
        <v>3.0864032844081799</v>
      </c>
      <c r="O20" s="80">
        <v>4.02836228187497</v>
      </c>
      <c r="P20" s="80">
        <v>61.276525466049399</v>
      </c>
      <c r="Q20" s="80">
        <v>0.28078982720073398</v>
      </c>
      <c r="R20" s="80">
        <v>18.288932134051599</v>
      </c>
      <c r="S20" s="80">
        <v>0.37136298382984401</v>
      </c>
      <c r="T20" s="80">
        <v>10.7638402442843</v>
      </c>
      <c r="U20" s="80">
        <v>207.741056904147</v>
      </c>
      <c r="V20" s="80">
        <v>30.7378865678835</v>
      </c>
      <c r="W20" s="80">
        <v>2.7940938432239499</v>
      </c>
      <c r="X20" s="80">
        <v>1.4514188682209499</v>
      </c>
      <c r="Y20" s="80">
        <v>26.4373459366461</v>
      </c>
      <c r="Z20" s="80">
        <v>387.74224023383601</v>
      </c>
      <c r="AA20" s="80">
        <v>75.789211258395994</v>
      </c>
      <c r="AB20" s="80">
        <v>479.128520141259</v>
      </c>
      <c r="AC20" s="80">
        <v>62.546122213078</v>
      </c>
      <c r="AD20" s="80">
        <v>2.0813599210646099</v>
      </c>
      <c r="AE20" s="80">
        <v>0.220587324887206</v>
      </c>
      <c r="AF20" s="80">
        <v>0.259224287940581</v>
      </c>
      <c r="AG20" s="80">
        <v>3.6231707903781598</v>
      </c>
      <c r="AH20" s="80">
        <v>6.6822669529172707E-2</v>
      </c>
      <c r="AI20" s="80">
        <v>0.34956695518978298</v>
      </c>
      <c r="AJ20" s="80">
        <v>303.43852038934898</v>
      </c>
      <c r="AK20" s="80">
        <v>52.004131700737602</v>
      </c>
      <c r="AL20" s="80">
        <v>124.659496774383</v>
      </c>
      <c r="AM20" s="80">
        <v>16.140714871199801</v>
      </c>
      <c r="AN20" s="80">
        <v>68.878264054344896</v>
      </c>
      <c r="AO20" s="80">
        <v>15.7875145426715</v>
      </c>
      <c r="AP20" s="80">
        <v>4.8523596512064797</v>
      </c>
      <c r="AQ20" s="80">
        <v>16.472991669985198</v>
      </c>
      <c r="AR20" s="80">
        <v>2.50916573028596</v>
      </c>
      <c r="AS20" s="80">
        <v>14.35685261065</v>
      </c>
      <c r="AT20" s="80">
        <v>2.8446897045488102</v>
      </c>
      <c r="AU20" s="80">
        <v>7.6201456255720501</v>
      </c>
      <c r="AV20" s="80">
        <v>1.0537990600390399</v>
      </c>
      <c r="AW20" s="80">
        <v>6.59738336904769</v>
      </c>
      <c r="AX20" s="80">
        <v>0.95475803708992901</v>
      </c>
      <c r="AY20" s="80">
        <v>11.1087376433382</v>
      </c>
      <c r="AZ20" s="80">
        <v>3.60092210619734</v>
      </c>
      <c r="BA20" s="80">
        <v>0.39834443560918098</v>
      </c>
      <c r="BB20" s="80">
        <v>5.0314566472290101E-2</v>
      </c>
      <c r="BC20" s="80">
        <v>3.08877820636748</v>
      </c>
      <c r="BD20" s="80">
        <v>4.2833819638322002</v>
      </c>
      <c r="BE20" s="80">
        <v>1.32177495368676</v>
      </c>
      <c r="BF20" s="80">
        <v>-0.318</v>
      </c>
      <c r="BG20" s="80">
        <v>2.5999999999999999E-2</v>
      </c>
      <c r="BH20" s="82">
        <v>2</v>
      </c>
    </row>
    <row r="21" spans="1:60" s="77" customFormat="1" ht="16">
      <c r="A21" s="78" t="s">
        <v>113</v>
      </c>
      <c r="B21" s="78" t="s">
        <v>109</v>
      </c>
      <c r="C21" s="79">
        <v>3.9510727386166216</v>
      </c>
      <c r="D21" s="79">
        <v>2.8702482143494756</v>
      </c>
      <c r="E21" s="79">
        <v>14.612870672428846</v>
      </c>
      <c r="F21" s="79">
        <v>54.273880087050699</v>
      </c>
      <c r="G21" s="79">
        <v>1.0331546774710276</v>
      </c>
      <c r="H21" s="79">
        <v>1.2529076152956886</v>
      </c>
      <c r="I21" s="79">
        <v>6.6615210433361209</v>
      </c>
      <c r="J21" s="79">
        <v>2.0427823192561996</v>
      </c>
      <c r="K21" s="79">
        <v>0.28286616751997096</v>
      </c>
      <c r="L21" s="79">
        <v>13.016662151050056</v>
      </c>
      <c r="M21" s="80">
        <v>13.5669904927194</v>
      </c>
      <c r="N21" s="80">
        <v>3.22635702691877</v>
      </c>
      <c r="O21" s="80">
        <v>4.3714793172809596</v>
      </c>
      <c r="P21" s="80">
        <v>64.383889031557402</v>
      </c>
      <c r="Q21" s="80">
        <v>0.20772403876623499</v>
      </c>
      <c r="R21" s="80">
        <v>16.541687124874201</v>
      </c>
      <c r="S21" s="80">
        <v>0.25378100102399698</v>
      </c>
      <c r="T21" s="80">
        <v>9.6880788269964793</v>
      </c>
      <c r="U21" s="80">
        <v>213.824097908532</v>
      </c>
      <c r="V21" s="80">
        <v>30.1483613319703</v>
      </c>
      <c r="W21" s="80">
        <v>2.6758407848247101</v>
      </c>
      <c r="X21" s="80">
        <v>1.4401288731464701</v>
      </c>
      <c r="Y21" s="80">
        <v>27.015351804256401</v>
      </c>
      <c r="Z21" s="80">
        <v>360.88770263591698</v>
      </c>
      <c r="AA21" s="80">
        <v>72.6040688065913</v>
      </c>
      <c r="AB21" s="80">
        <v>493.63713805326802</v>
      </c>
      <c r="AC21" s="80">
        <v>63.506472693501401</v>
      </c>
      <c r="AD21" s="80">
        <v>2.12081203055802</v>
      </c>
      <c r="AE21" s="80">
        <v>0.22450114795977699</v>
      </c>
      <c r="AF21" s="80">
        <v>0.26040046985987902</v>
      </c>
      <c r="AG21" s="80">
        <v>3.4760849195423398</v>
      </c>
      <c r="AH21" s="80">
        <v>7.5163519137222204E-2</v>
      </c>
      <c r="AI21" s="80">
        <v>0.33037389146731999</v>
      </c>
      <c r="AJ21" s="80">
        <v>312.24097471745898</v>
      </c>
      <c r="AK21" s="80">
        <v>47.997339117629501</v>
      </c>
      <c r="AL21" s="80">
        <v>119.40549537875199</v>
      </c>
      <c r="AM21" s="80">
        <v>14.795029120464401</v>
      </c>
      <c r="AN21" s="80">
        <v>63.417577336293199</v>
      </c>
      <c r="AO21" s="80">
        <v>14.483390821209101</v>
      </c>
      <c r="AP21" s="80">
        <v>4.5655445807775497</v>
      </c>
      <c r="AQ21" s="80">
        <v>15.254992371174399</v>
      </c>
      <c r="AR21" s="80">
        <v>2.32932499023438</v>
      </c>
      <c r="AS21" s="80">
        <v>13.309459735985399</v>
      </c>
      <c r="AT21" s="80">
        <v>2.63930406938259</v>
      </c>
      <c r="AU21" s="80">
        <v>7.0960087980492004</v>
      </c>
      <c r="AV21" s="80">
        <v>0.98811543059273399</v>
      </c>
      <c r="AW21" s="80">
        <v>6.2076611635243601</v>
      </c>
      <c r="AX21" s="80">
        <v>0.89530999136335099</v>
      </c>
      <c r="AY21" s="80">
        <v>11.422325756705201</v>
      </c>
      <c r="AZ21" s="80">
        <v>3.6948614609610702</v>
      </c>
      <c r="BA21" s="80">
        <v>0.44920134985438698</v>
      </c>
      <c r="BB21" s="80">
        <v>5.5098305853645703E-2</v>
      </c>
      <c r="BC21" s="80">
        <v>3.0832922848990401</v>
      </c>
      <c r="BD21" s="80">
        <v>3.80063526812383</v>
      </c>
      <c r="BE21" s="80">
        <v>1.35558989750389</v>
      </c>
      <c r="BF21" s="80">
        <v>-0.27500000000000002</v>
      </c>
      <c r="BG21" s="80">
        <v>4.8000000000000001E-2</v>
      </c>
      <c r="BH21" s="82">
        <v>2</v>
      </c>
    </row>
    <row r="22" spans="1:60" s="77" customFormat="1" ht="16">
      <c r="A22" s="78" t="s">
        <v>114</v>
      </c>
      <c r="B22" s="78" t="s">
        <v>115</v>
      </c>
      <c r="C22" s="79">
        <v>3.9775538311224592</v>
      </c>
      <c r="D22" s="79">
        <v>2.4223801027247083</v>
      </c>
      <c r="E22" s="79">
        <v>13.521601586793183</v>
      </c>
      <c r="F22" s="79">
        <v>57.764969028135098</v>
      </c>
      <c r="G22" s="79">
        <v>0.93331898877539721</v>
      </c>
      <c r="H22" s="79">
        <v>1.2371957236569333</v>
      </c>
      <c r="I22" s="79">
        <v>5.9376249812542472</v>
      </c>
      <c r="J22" s="79">
        <v>1.7277968059511886</v>
      </c>
      <c r="K22" s="79">
        <v>0.27251600587922026</v>
      </c>
      <c r="L22" s="79">
        <v>12.202918608131853</v>
      </c>
      <c r="M22" s="80">
        <v>15.794671940205101</v>
      </c>
      <c r="N22" s="80">
        <v>3.6867503517942399</v>
      </c>
      <c r="O22" s="80">
        <v>4.3147508515838098</v>
      </c>
      <c r="P22" s="80">
        <v>34.642521891559802</v>
      </c>
      <c r="Q22" s="80">
        <v>1.0460695187790201</v>
      </c>
      <c r="R22" s="80">
        <v>15.113547843606399</v>
      </c>
      <c r="S22" s="80">
        <v>0.55213661800854896</v>
      </c>
      <c r="T22" s="80">
        <v>17.066281566265101</v>
      </c>
      <c r="U22" s="80">
        <v>241.397438638469</v>
      </c>
      <c r="V22" s="80">
        <v>31.4472594334907</v>
      </c>
      <c r="W22" s="80">
        <v>2.7499284757879301</v>
      </c>
      <c r="X22" s="80">
        <v>1.2378594182973699</v>
      </c>
      <c r="Y22" s="80">
        <v>22.384302092699201</v>
      </c>
      <c r="Z22" s="80">
        <v>369.74025213013999</v>
      </c>
      <c r="AA22" s="80">
        <v>73.631028784609398</v>
      </c>
      <c r="AB22" s="80">
        <v>531.21359957724098</v>
      </c>
      <c r="AC22" s="80">
        <v>67.444323383872799</v>
      </c>
      <c r="AD22" s="80">
        <v>2.43794373087509</v>
      </c>
      <c r="AE22" s="80">
        <v>0.25316035177010299</v>
      </c>
      <c r="AF22" s="80">
        <v>0.29991575552604299</v>
      </c>
      <c r="AG22" s="80">
        <v>3.76892214950476</v>
      </c>
      <c r="AH22" s="80">
        <v>7.7120164935384802E-2</v>
      </c>
      <c r="AI22" s="80">
        <v>0.37549609980504101</v>
      </c>
      <c r="AJ22" s="80">
        <v>336.13548914951502</v>
      </c>
      <c r="AK22" s="80">
        <v>48.346530624209699</v>
      </c>
      <c r="AL22" s="80">
        <v>124.023887761895</v>
      </c>
      <c r="AM22" s="80">
        <v>15.100838941804801</v>
      </c>
      <c r="AN22" s="80">
        <v>64.608637127768503</v>
      </c>
      <c r="AO22" s="80">
        <v>14.908208669209101</v>
      </c>
      <c r="AP22" s="80">
        <v>4.66075809653739</v>
      </c>
      <c r="AQ22" s="80">
        <v>15.5821759954245</v>
      </c>
      <c r="AR22" s="80">
        <v>2.3983840730588701</v>
      </c>
      <c r="AS22" s="80">
        <v>13.7196605028906</v>
      </c>
      <c r="AT22" s="80">
        <v>2.7281843042696701</v>
      </c>
      <c r="AU22" s="80">
        <v>7.3856142172386701</v>
      </c>
      <c r="AV22" s="80">
        <v>1.0313852792296301</v>
      </c>
      <c r="AW22" s="80">
        <v>6.4136191844821004</v>
      </c>
      <c r="AX22" s="80">
        <v>0.94896834352290704</v>
      </c>
      <c r="AY22" s="80">
        <v>12.380336545734099</v>
      </c>
      <c r="AZ22" s="80">
        <v>3.86398474974101</v>
      </c>
      <c r="BA22" s="80">
        <v>0.46223842411891902</v>
      </c>
      <c r="BB22" s="80">
        <v>5.52124463873397E-2</v>
      </c>
      <c r="BC22" s="80">
        <v>3.1229656234581298</v>
      </c>
      <c r="BD22" s="80">
        <v>4.1012306610697902</v>
      </c>
      <c r="BE22" s="80">
        <v>1.3000796477860701</v>
      </c>
      <c r="BF22" s="80">
        <v>-0.33300000000000002</v>
      </c>
      <c r="BG22" s="80">
        <v>2E-3</v>
      </c>
      <c r="BH22" s="82">
        <v>2</v>
      </c>
    </row>
    <row r="23" spans="1:60" s="77" customFormat="1" ht="16">
      <c r="A23" s="78" t="s">
        <v>116</v>
      </c>
      <c r="B23" s="78" t="s">
        <v>117</v>
      </c>
      <c r="C23" s="79">
        <v>4.5174086741768971</v>
      </c>
      <c r="D23" s="79">
        <v>1.9149740240960578</v>
      </c>
      <c r="E23" s="79">
        <v>15.589978526262653</v>
      </c>
      <c r="F23" s="79">
        <v>57.767423796768732</v>
      </c>
      <c r="G23" s="79">
        <v>0.58979450455683791</v>
      </c>
      <c r="H23" s="79">
        <v>1.5276811181625134</v>
      </c>
      <c r="I23" s="79">
        <v>5.5488831352631403</v>
      </c>
      <c r="J23" s="79">
        <v>1.3264034140569554</v>
      </c>
      <c r="K23" s="79">
        <v>0.2572439036588331</v>
      </c>
      <c r="L23" s="79">
        <v>10.958015536479698</v>
      </c>
      <c r="M23" s="80">
        <v>18.340027783261799</v>
      </c>
      <c r="N23" s="80">
        <v>3.6680585745941601</v>
      </c>
      <c r="O23" s="80">
        <v>4.1196709257939901</v>
      </c>
      <c r="P23" s="80">
        <v>20.583748929928301</v>
      </c>
      <c r="Q23" s="80">
        <v>0.19078705107777</v>
      </c>
      <c r="R23" s="80">
        <v>9.8349445997673701</v>
      </c>
      <c r="S23" s="80">
        <v>0.180215275566038</v>
      </c>
      <c r="T23" s="80">
        <v>9.4847714270557599</v>
      </c>
      <c r="U23" s="80">
        <v>204.46605041449899</v>
      </c>
      <c r="V23" s="80">
        <v>30.512770657300301</v>
      </c>
      <c r="W23" s="80">
        <v>2.6884001536626001</v>
      </c>
      <c r="X23" s="80">
        <v>1.36147722596207</v>
      </c>
      <c r="Y23" s="80">
        <v>34.134510783777401</v>
      </c>
      <c r="Z23" s="80">
        <v>376.44258868047501</v>
      </c>
      <c r="AA23" s="80">
        <v>75.352114352289902</v>
      </c>
      <c r="AB23" s="80">
        <v>560.49349310426396</v>
      </c>
      <c r="AC23" s="80">
        <v>66.729100375691402</v>
      </c>
      <c r="AD23" s="80">
        <v>2.5662860665476601</v>
      </c>
      <c r="AE23" s="80">
        <v>0.26268649362248397</v>
      </c>
      <c r="AF23" s="80">
        <v>0.35726434061679602</v>
      </c>
      <c r="AG23" s="80">
        <v>4.0154145233116303</v>
      </c>
      <c r="AH23" s="80">
        <v>8.1946788933326797E-2</v>
      </c>
      <c r="AI23" s="80">
        <v>0.45393955930788799</v>
      </c>
      <c r="AJ23" s="80">
        <v>399.086009035833</v>
      </c>
      <c r="AK23" s="80">
        <v>55.946051109703802</v>
      </c>
      <c r="AL23" s="80">
        <v>129.249725946924</v>
      </c>
      <c r="AM23" s="80">
        <v>16.214452647886802</v>
      </c>
      <c r="AN23" s="80">
        <v>67.102141642243197</v>
      </c>
      <c r="AO23" s="80">
        <v>15.006088906490399</v>
      </c>
      <c r="AP23" s="80">
        <v>4.7052926312960199</v>
      </c>
      <c r="AQ23" s="80">
        <v>15.564214818189701</v>
      </c>
      <c r="AR23" s="80">
        <v>2.4003461466920801</v>
      </c>
      <c r="AS23" s="80">
        <v>13.879800983667799</v>
      </c>
      <c r="AT23" s="80">
        <v>2.7973028950573799</v>
      </c>
      <c r="AU23" s="80">
        <v>7.6177026139693904</v>
      </c>
      <c r="AV23" s="80">
        <v>1.0723500535138</v>
      </c>
      <c r="AW23" s="80">
        <v>6.7567836336135896</v>
      </c>
      <c r="AX23" s="80">
        <v>1.00123342837798</v>
      </c>
      <c r="AY23" s="80">
        <v>12.8789844767144</v>
      </c>
      <c r="AZ23" s="80">
        <v>3.8650640528767202</v>
      </c>
      <c r="BA23" s="80">
        <v>0.47521429167830598</v>
      </c>
      <c r="BB23" s="80">
        <v>5.5486347499569801E-2</v>
      </c>
      <c r="BC23" s="80">
        <v>3.7588503982860799</v>
      </c>
      <c r="BD23" s="80">
        <v>5.5032642512387104</v>
      </c>
      <c r="BE23" s="80">
        <v>1.6725495760312901</v>
      </c>
      <c r="BF23" s="80">
        <v>-0.33600000000000002</v>
      </c>
      <c r="BG23" s="80">
        <v>5.0000000000000001E-3</v>
      </c>
      <c r="BH23" s="82">
        <v>2</v>
      </c>
    </row>
    <row r="24" spans="1:60" s="77" customFormat="1" ht="16">
      <c r="A24" s="78" t="s">
        <v>118</v>
      </c>
      <c r="B24" s="78" t="s">
        <v>119</v>
      </c>
      <c r="C24" s="79">
        <v>5.1181433739953812</v>
      </c>
      <c r="D24" s="79">
        <v>0.23954067715664368</v>
      </c>
      <c r="E24" s="79">
        <v>15.178805568343643</v>
      </c>
      <c r="F24" s="79">
        <v>69.208549943647171</v>
      </c>
      <c r="G24" s="79">
        <v>5.2544067311902018E-2</v>
      </c>
      <c r="H24" s="79">
        <v>2.4055098072499423</v>
      </c>
      <c r="I24" s="79">
        <v>2.6453218986307006</v>
      </c>
      <c r="J24" s="79">
        <v>0.31199721438489336</v>
      </c>
      <c r="K24" s="79">
        <v>0.13421663905008585</v>
      </c>
      <c r="L24" s="79">
        <v>4.7031883184632273</v>
      </c>
      <c r="M24" s="80">
        <v>31.054989142590799</v>
      </c>
      <c r="N24" s="80">
        <v>4.665728448986</v>
      </c>
      <c r="O24" s="80">
        <v>4.3504136221558696</v>
      </c>
      <c r="P24" s="80">
        <v>0.43097392245496002</v>
      </c>
      <c r="Q24" s="80">
        <v>0.40908579106000298</v>
      </c>
      <c r="R24" s="80">
        <v>1.1556481889646399</v>
      </c>
      <c r="S24" s="80">
        <v>0.597173363909694</v>
      </c>
      <c r="T24" s="80">
        <v>16.3009883781715</v>
      </c>
      <c r="U24" s="80">
        <v>146.90704835836101</v>
      </c>
      <c r="V24" s="80">
        <v>31.2156965353165</v>
      </c>
      <c r="W24" s="80">
        <v>2.5012178636127</v>
      </c>
      <c r="X24" s="80">
        <v>1.41391552253351</v>
      </c>
      <c r="Y24" s="80">
        <v>57.407638695736999</v>
      </c>
      <c r="Z24" s="80">
        <v>218.19850746557</v>
      </c>
      <c r="AA24" s="80">
        <v>82.992412899333402</v>
      </c>
      <c r="AB24" s="80">
        <v>483.28159334048797</v>
      </c>
      <c r="AC24" s="80">
        <v>71.543037389412504</v>
      </c>
      <c r="AD24" s="80">
        <v>2.76703967128365</v>
      </c>
      <c r="AE24" s="80">
        <v>0.22067044838383401</v>
      </c>
      <c r="AF24" s="80">
        <v>0.27577042574043797</v>
      </c>
      <c r="AG24" s="80">
        <v>5.8244569365735801</v>
      </c>
      <c r="AH24" s="80">
        <v>0.12847225868186801</v>
      </c>
      <c r="AI24" s="80">
        <v>0.79397655964389102</v>
      </c>
      <c r="AJ24" s="80">
        <v>589.83024805333105</v>
      </c>
      <c r="AK24" s="80">
        <v>71.566926457241806</v>
      </c>
      <c r="AL24" s="80">
        <v>157.44276102751499</v>
      </c>
      <c r="AM24" s="80">
        <v>18.406387918466301</v>
      </c>
      <c r="AN24" s="80">
        <v>71.258243201749295</v>
      </c>
      <c r="AO24" s="80">
        <v>15.144429135965501</v>
      </c>
      <c r="AP24" s="80">
        <v>3.6269812724819599</v>
      </c>
      <c r="AQ24" s="80">
        <v>15.564357189702401</v>
      </c>
      <c r="AR24" s="80">
        <v>2.4653978246786199</v>
      </c>
      <c r="AS24" s="80">
        <v>14.649450529267501</v>
      </c>
      <c r="AT24" s="80">
        <v>2.9878279290793999</v>
      </c>
      <c r="AU24" s="80">
        <v>8.4105862951101198</v>
      </c>
      <c r="AV24" s="80">
        <v>1.2301415021267399</v>
      </c>
      <c r="AW24" s="80">
        <v>8.0940390705918404</v>
      </c>
      <c r="AX24" s="80">
        <v>1.1784783382811701</v>
      </c>
      <c r="AY24" s="80">
        <v>12.6931262873027</v>
      </c>
      <c r="AZ24" s="80">
        <v>4.2825206185043703</v>
      </c>
      <c r="BA24" s="80">
        <v>0.682543523312233</v>
      </c>
      <c r="BB24" s="80">
        <v>0.108092041725261</v>
      </c>
      <c r="BC24" s="80">
        <v>6.1363951976009998</v>
      </c>
      <c r="BD24" s="80">
        <v>9.2751239579203997</v>
      </c>
      <c r="BE24" s="80">
        <v>2.6766001242498501</v>
      </c>
      <c r="BF24" s="80">
        <v>-0.33800000000000002</v>
      </c>
      <c r="BG24" s="80">
        <v>6.2E-2</v>
      </c>
      <c r="BH24" s="82">
        <v>2</v>
      </c>
    </row>
    <row r="25" spans="1:60" s="77" customFormat="1" ht="16">
      <c r="A25" s="78" t="s">
        <v>120</v>
      </c>
      <c r="B25" s="78" t="s">
        <v>121</v>
      </c>
      <c r="C25" s="79">
        <v>4.8868540516353418</v>
      </c>
      <c r="D25" s="79">
        <v>1.5601548259698077E-2</v>
      </c>
      <c r="E25" s="79">
        <v>12.004432459769953</v>
      </c>
      <c r="F25" s="79">
        <v>76.519125851473902</v>
      </c>
      <c r="G25" s="79">
        <v>2.8389640665344624E-2</v>
      </c>
      <c r="H25" s="79">
        <v>2.8656103495963632</v>
      </c>
      <c r="I25" s="79">
        <v>1.1869944950645657</v>
      </c>
      <c r="J25" s="79">
        <v>0.12927307335417898</v>
      </c>
      <c r="K25" s="79">
        <v>7.3372322113458732E-2</v>
      </c>
      <c r="L25" s="79">
        <v>2.2883434174151116</v>
      </c>
      <c r="M25" s="80">
        <v>36.789524326341699</v>
      </c>
      <c r="N25" s="80">
        <v>5.5553761765531204</v>
      </c>
      <c r="O25" s="80">
        <v>4.2744824916681203</v>
      </c>
      <c r="P25" s="80">
        <v>0.47952716817077401</v>
      </c>
      <c r="Q25" s="80">
        <v>0.324959833375221</v>
      </c>
      <c r="R25" s="80">
        <v>0.16034089973238499</v>
      </c>
      <c r="S25" s="80">
        <v>0.172891560496232</v>
      </c>
      <c r="T25" s="80">
        <v>12.231462399148301</v>
      </c>
      <c r="U25" s="80">
        <v>136.078188166845</v>
      </c>
      <c r="V25" s="80">
        <v>30.4498433708909</v>
      </c>
      <c r="W25" s="80">
        <v>2.2533886551576501</v>
      </c>
      <c r="X25" s="80">
        <v>1.483409809186</v>
      </c>
      <c r="Y25" s="80">
        <v>68.270278893149793</v>
      </c>
      <c r="Z25" s="80">
        <v>88.009371618519495</v>
      </c>
      <c r="AA25" s="80">
        <v>75.335541746732403</v>
      </c>
      <c r="AB25" s="80">
        <v>308.93964077484401</v>
      </c>
      <c r="AC25" s="80">
        <v>85.931271738341096</v>
      </c>
      <c r="AD25" s="80">
        <v>3.37584273917988</v>
      </c>
      <c r="AE25" s="80">
        <v>0.14646506965797801</v>
      </c>
      <c r="AF25" s="80">
        <v>0.25962000067748497</v>
      </c>
      <c r="AG25" s="80">
        <v>7.1580614414683401</v>
      </c>
      <c r="AH25" s="80">
        <v>0.16227975274055501</v>
      </c>
      <c r="AI25" s="80">
        <v>0.92829153245287199</v>
      </c>
      <c r="AJ25" s="80">
        <v>713.68400975166799</v>
      </c>
      <c r="AK25" s="80">
        <v>64.754409391933805</v>
      </c>
      <c r="AL25" s="80">
        <v>174.61739375721299</v>
      </c>
      <c r="AM25" s="80">
        <v>16.462236028956202</v>
      </c>
      <c r="AN25" s="80">
        <v>63.039281528703903</v>
      </c>
      <c r="AO25" s="80">
        <v>13.335239002698099</v>
      </c>
      <c r="AP25" s="80">
        <v>2.4721947162357001</v>
      </c>
      <c r="AQ25" s="80">
        <v>13.8046557817135</v>
      </c>
      <c r="AR25" s="80">
        <v>2.1926072759422399</v>
      </c>
      <c r="AS25" s="80">
        <v>12.980074806219999</v>
      </c>
      <c r="AT25" s="80">
        <v>2.6721002546707302</v>
      </c>
      <c r="AU25" s="80">
        <v>7.4924540304399496</v>
      </c>
      <c r="AV25" s="80">
        <v>1.1153333494170199</v>
      </c>
      <c r="AW25" s="80">
        <v>7.2637397263429202</v>
      </c>
      <c r="AX25" s="80">
        <v>1.03744612952544</v>
      </c>
      <c r="AY25" s="80">
        <v>10.697082903563</v>
      </c>
      <c r="AZ25" s="80">
        <v>5.1297634549768096</v>
      </c>
      <c r="BA25" s="80">
        <v>0.71458814473318799</v>
      </c>
      <c r="BB25" s="80">
        <v>0.124595258917791</v>
      </c>
      <c r="BC25" s="80">
        <v>6.9472625536581898</v>
      </c>
      <c r="BD25" s="80">
        <v>10.237024224814</v>
      </c>
      <c r="BE25" s="80">
        <v>2.97443740160297</v>
      </c>
      <c r="BF25" s="80">
        <v>-0.28799999999999998</v>
      </c>
      <c r="BG25" s="80">
        <v>3.5000000000000003E-2</v>
      </c>
      <c r="BH25" s="82">
        <v>2</v>
      </c>
    </row>
    <row r="26" spans="1:60" ht="16">
      <c r="A26" s="13" t="s">
        <v>199</v>
      </c>
      <c r="BH26" s="82"/>
    </row>
    <row r="27" spans="1:60" ht="16">
      <c r="A27" s="78" t="s">
        <v>122</v>
      </c>
      <c r="B27" s="78" t="s">
        <v>121</v>
      </c>
      <c r="BF27" s="80">
        <v>-0.28699999999999998</v>
      </c>
      <c r="BG27" s="80">
        <v>5.0000000000000001E-3</v>
      </c>
      <c r="BH27" s="82">
        <v>2</v>
      </c>
    </row>
    <row r="28" spans="1:60" ht="16">
      <c r="A28" s="13" t="s">
        <v>123</v>
      </c>
      <c r="BH28" s="82"/>
    </row>
    <row r="29" spans="1:60" ht="16">
      <c r="A29" s="10" t="s">
        <v>194</v>
      </c>
      <c r="BF29" s="80">
        <v>-0.26100000000000001</v>
      </c>
      <c r="BG29" s="80">
        <v>0.03</v>
      </c>
      <c r="BH29" s="82">
        <v>2</v>
      </c>
    </row>
    <row r="30" spans="1:60" ht="15" customHeight="1" thickBot="1">
      <c r="A30" s="87" t="s">
        <v>201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81">
        <v>-0.26</v>
      </c>
      <c r="BG30" s="81">
        <v>0.06</v>
      </c>
      <c r="BH30" s="83">
        <v>4</v>
      </c>
    </row>
    <row r="31" spans="1:60" ht="18">
      <c r="A31" s="84" t="s">
        <v>195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BH31" s="82"/>
    </row>
    <row r="32" spans="1:60">
      <c r="A32" s="93" t="s">
        <v>196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</row>
    <row r="33" spans="1:14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</row>
    <row r="34" spans="1:14">
      <c r="A34" s="84" t="s">
        <v>197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</row>
    <row r="35" spans="1:14">
      <c r="A35" s="84" t="s">
        <v>198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</row>
    <row r="36" spans="1:14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</row>
    <row r="37" spans="1:14">
      <c r="A37" s="85" t="s">
        <v>200</v>
      </c>
    </row>
    <row r="38" spans="1:14">
      <c r="A38" s="86" t="s">
        <v>223</v>
      </c>
    </row>
    <row r="41" spans="1:14" ht="16">
      <c r="A41" s="113" t="s">
        <v>227</v>
      </c>
    </row>
    <row r="42" spans="1:14">
      <c r="A42" t="s">
        <v>218</v>
      </c>
    </row>
    <row r="43" spans="1:14">
      <c r="A43" t="s">
        <v>219</v>
      </c>
    </row>
  </sheetData>
  <mergeCells count="1">
    <mergeCell ref="A32:N3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P78"/>
  <sheetViews>
    <sheetView zoomScaleNormal="100" workbookViewId="0">
      <pane xSplit="1" topLeftCell="B1" activePane="topRight" state="frozen"/>
      <selection pane="topRight"/>
    </sheetView>
  </sheetViews>
  <sheetFormatPr baseColWidth="10" defaultColWidth="8.83203125" defaultRowHeight="14"/>
  <cols>
    <col min="1" max="1" width="20" style="10" customWidth="1"/>
    <col min="2" max="2" width="11.33203125" style="14" bestFit="1" customWidth="1"/>
    <col min="3" max="3" width="11.6640625" style="14" bestFit="1" customWidth="1"/>
    <col min="4" max="4" width="12.1640625" style="14" bestFit="1" customWidth="1"/>
    <col min="5" max="5" width="13.6640625" style="14" bestFit="1" customWidth="1"/>
    <col min="6" max="6" width="12.33203125" style="14" bestFit="1" customWidth="1"/>
    <col min="7" max="7" width="11.83203125" style="14" bestFit="1" customWidth="1"/>
    <col min="8" max="8" width="11.33203125" style="14" bestFit="1" customWidth="1"/>
    <col min="9" max="9" width="12.1640625" style="14" bestFit="1" customWidth="1"/>
    <col min="10" max="10" width="8.83203125" style="14"/>
    <col min="11" max="11" width="11.6640625" style="14" bestFit="1" customWidth="1"/>
    <col min="12" max="12" width="8.83203125" style="14"/>
    <col min="13" max="13" width="12" style="14" bestFit="1" customWidth="1"/>
    <col min="14" max="14" width="11.1640625" style="14" bestFit="1" customWidth="1"/>
    <col min="15" max="15" width="8.83203125" style="14"/>
    <col min="16" max="16" width="9.83203125" style="14" bestFit="1" customWidth="1"/>
    <col min="17" max="17" width="9.83203125" style="14" customWidth="1"/>
    <col min="18" max="36" width="8.83203125" style="14"/>
    <col min="37" max="37" width="15.1640625" style="14" bestFit="1" customWidth="1"/>
    <col min="38" max="38" width="8.83203125" style="14"/>
    <col min="39" max="39" width="15.1640625" style="14" bestFit="1" customWidth="1"/>
    <col min="40" max="16384" width="8.83203125" style="14"/>
  </cols>
  <sheetData>
    <row r="7" spans="1:39" ht="20.25" customHeight="1" thickBot="1">
      <c r="A7" s="91" t="s">
        <v>220</v>
      </c>
      <c r="N7" s="14" t="s">
        <v>135</v>
      </c>
      <c r="R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9" ht="20.25" customHeight="1" thickBot="1">
      <c r="A8" s="11" t="s">
        <v>53</v>
      </c>
      <c r="B8" s="11" t="s">
        <v>124</v>
      </c>
      <c r="C8" s="11" t="s">
        <v>125</v>
      </c>
      <c r="D8" s="11" t="s">
        <v>126</v>
      </c>
      <c r="E8" s="11" t="s">
        <v>127</v>
      </c>
      <c r="F8" s="11" t="s">
        <v>128</v>
      </c>
      <c r="G8" s="11" t="s">
        <v>88</v>
      </c>
      <c r="H8" s="11" t="s">
        <v>93</v>
      </c>
      <c r="I8" s="11" t="s">
        <v>129</v>
      </c>
      <c r="J8" s="11" t="s">
        <v>130</v>
      </c>
      <c r="K8" s="11" t="s">
        <v>131</v>
      </c>
      <c r="L8" s="11" t="s">
        <v>132</v>
      </c>
      <c r="M8" s="11" t="s">
        <v>133</v>
      </c>
      <c r="N8" s="11" t="s">
        <v>134</v>
      </c>
      <c r="O8" s="11" t="s">
        <v>70</v>
      </c>
      <c r="P8" s="11" t="s">
        <v>54</v>
      </c>
      <c r="Q8" s="11" t="s">
        <v>136</v>
      </c>
      <c r="R8" s="3" t="s">
        <v>84</v>
      </c>
      <c r="S8" s="11" t="s">
        <v>137</v>
      </c>
      <c r="T8" s="4" t="s">
        <v>138</v>
      </c>
      <c r="U8" s="4" t="s">
        <v>139</v>
      </c>
      <c r="V8" s="4" t="s">
        <v>140</v>
      </c>
      <c r="W8" s="4" t="s">
        <v>141</v>
      </c>
      <c r="X8" s="4" t="s">
        <v>142</v>
      </c>
      <c r="Y8" s="4" t="s">
        <v>143</v>
      </c>
      <c r="Z8" s="4" t="s">
        <v>144</v>
      </c>
      <c r="AA8" s="4" t="s">
        <v>145</v>
      </c>
      <c r="AB8" s="4" t="s">
        <v>146</v>
      </c>
      <c r="AC8" s="4" t="s">
        <v>41</v>
      </c>
      <c r="AD8" s="4" t="s">
        <v>42</v>
      </c>
      <c r="AE8" s="4" t="s">
        <v>39</v>
      </c>
      <c r="AF8" s="4" t="s">
        <v>40</v>
      </c>
      <c r="AG8" s="4" t="s">
        <v>82</v>
      </c>
      <c r="AH8" s="4" t="s">
        <v>71</v>
      </c>
      <c r="AI8" s="4" t="s">
        <v>72</v>
      </c>
      <c r="AJ8" s="4" t="s">
        <v>73</v>
      </c>
      <c r="AK8" s="11" t="s">
        <v>191</v>
      </c>
      <c r="AL8" s="11" t="s">
        <v>192</v>
      </c>
      <c r="AM8" s="11" t="s">
        <v>193</v>
      </c>
    </row>
    <row r="9" spans="1:39" ht="14.25" customHeight="1">
      <c r="A9" s="13" t="s">
        <v>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"/>
      <c r="O9" s="2"/>
      <c r="P9"/>
      <c r="Q9"/>
      <c r="S9" s="10"/>
      <c r="T9" s="15"/>
      <c r="U9" s="2"/>
      <c r="X9" s="2"/>
      <c r="AE9" s="2"/>
      <c r="AF9" s="2"/>
      <c r="AG9" s="2"/>
      <c r="AK9" s="18"/>
      <c r="AL9" s="19"/>
    </row>
    <row r="10" spans="1:39" ht="14.25" customHeight="1">
      <c r="A10" s="10" t="s">
        <v>1</v>
      </c>
      <c r="B10" s="1">
        <v>69.8245</v>
      </c>
      <c r="C10" s="1">
        <v>0.437</v>
      </c>
      <c r="D10" s="1">
        <v>14.009499999999999</v>
      </c>
      <c r="E10" s="1">
        <v>3.5795000000000003</v>
      </c>
      <c r="F10" s="1">
        <v>5.6000000000000001E-2</v>
      </c>
      <c r="G10" s="1">
        <v>0.45800000000000002</v>
      </c>
      <c r="H10" s="1">
        <v>2.1195000000000004</v>
      </c>
      <c r="I10" s="1">
        <v>3.1029999999999998</v>
      </c>
      <c r="J10" s="1">
        <v>4.84</v>
      </c>
      <c r="K10" s="1">
        <v>0.14499999999999999</v>
      </c>
      <c r="L10" s="1">
        <v>0.79649999999999999</v>
      </c>
      <c r="M10" s="1">
        <v>99.368499999999997</v>
      </c>
      <c r="N10" s="1">
        <v>2.2350000000000003</v>
      </c>
      <c r="O10" s="1">
        <f>I10+J10</f>
        <v>7.9429999999999996</v>
      </c>
      <c r="P10" s="9">
        <v>49.668002671726697</v>
      </c>
      <c r="Q10" s="1">
        <f>E10*55.845*2/(55.845*2+15.9994*3)</f>
        <v>2.5035935967717093</v>
      </c>
      <c r="R10" s="20">
        <v>0.30623457652372299</v>
      </c>
      <c r="S10" s="8">
        <v>262.58871161612967</v>
      </c>
      <c r="T10" s="8">
        <v>190.54154390574678</v>
      </c>
      <c r="U10" s="8">
        <v>324.58113635347809</v>
      </c>
      <c r="V10" s="5">
        <v>5.2308570886950942</v>
      </c>
      <c r="W10" s="7">
        <v>11.079536910303197</v>
      </c>
      <c r="X10" s="5">
        <v>8.3289197959955921</v>
      </c>
      <c r="Y10" s="7">
        <v>41.010402878516416</v>
      </c>
      <c r="Z10" s="5">
        <v>7.5668673700232736</v>
      </c>
      <c r="AA10" s="8">
        <v>1345.2561009975175</v>
      </c>
      <c r="AB10" s="14">
        <v>308</v>
      </c>
      <c r="AC10" s="5">
        <f t="shared" ref="AC10:AC22" si="0">S10/V10</f>
        <v>50.199939926410003</v>
      </c>
      <c r="AD10" s="5">
        <f t="shared" ref="AD10:AD22" si="1">W10/Y10</f>
        <v>0.27016405918087893</v>
      </c>
      <c r="AE10" s="9">
        <v>38.970376027576997</v>
      </c>
      <c r="AF10" s="9">
        <v>153.01237733494375</v>
      </c>
      <c r="AG10" s="9">
        <f>S10/T10</f>
        <v>1.3781178961477383</v>
      </c>
      <c r="AH10" s="69">
        <v>15.439319644680074</v>
      </c>
      <c r="AI10" s="5">
        <v>0.41805158961206523</v>
      </c>
      <c r="AJ10" s="5">
        <f>Z10/Y10</f>
        <v>0.18451092500696278</v>
      </c>
      <c r="AK10" s="5">
        <v>-0.28999999999999998</v>
      </c>
      <c r="AL10" s="5">
        <v>0.05</v>
      </c>
      <c r="AM10" s="70">
        <v>2</v>
      </c>
    </row>
    <row r="11" spans="1:39" ht="14.25" customHeight="1">
      <c r="A11" s="10" t="s">
        <v>2</v>
      </c>
      <c r="B11" s="1">
        <v>68.692999999999998</v>
      </c>
      <c r="C11" s="1">
        <v>0.48199999999999998</v>
      </c>
      <c r="D11" s="1">
        <v>14.472</v>
      </c>
      <c r="E11" s="1">
        <v>3.8290000000000002</v>
      </c>
      <c r="F11" s="1">
        <v>5.7000000000000002E-2</v>
      </c>
      <c r="G11" s="1">
        <v>0.48499999999999999</v>
      </c>
      <c r="H11" s="1">
        <v>1.994</v>
      </c>
      <c r="I11" s="1">
        <v>3.1219999999999999</v>
      </c>
      <c r="J11" s="1">
        <v>5.2859999999999996</v>
      </c>
      <c r="K11" s="1">
        <v>0.151</v>
      </c>
      <c r="L11" s="1">
        <v>0.748</v>
      </c>
      <c r="M11" s="1">
        <v>99.319000000000003</v>
      </c>
      <c r="N11" s="1">
        <v>2.3199999999999998</v>
      </c>
      <c r="O11" s="1">
        <f t="shared" ref="O11:O47" si="2">I11+J11</f>
        <v>8.4079999999999995</v>
      </c>
      <c r="P11" s="9">
        <v>49.981676480953347</v>
      </c>
      <c r="Q11" s="1">
        <f t="shared" ref="Q11:Q47" si="3">E11*55.845*2/(55.845*2+15.9994*3)</f>
        <v>2.6781002603824207</v>
      </c>
      <c r="R11" s="20">
        <v>0.32677519514813846</v>
      </c>
      <c r="S11" s="8">
        <v>255.51761748407043</v>
      </c>
      <c r="T11" s="8">
        <v>186.59949433397091</v>
      </c>
      <c r="U11" s="8">
        <v>290.9608203158059</v>
      </c>
      <c r="V11" s="5">
        <v>5.7306682908176709</v>
      </c>
      <c r="W11" s="7">
        <v>10.629235239236785</v>
      </c>
      <c r="X11" s="5">
        <v>7.6692591433121748</v>
      </c>
      <c r="Y11" s="7">
        <v>31.730491624386307</v>
      </c>
      <c r="Z11" s="5">
        <v>6.0162954555124362</v>
      </c>
      <c r="AA11" s="8">
        <v>1304.2654670947729</v>
      </c>
      <c r="AB11" s="14">
        <v>266</v>
      </c>
      <c r="AC11" s="5">
        <f t="shared" si="0"/>
        <v>44.587752163825265</v>
      </c>
      <c r="AD11" s="5">
        <f t="shared" si="1"/>
        <v>0.3349848897729571</v>
      </c>
      <c r="AE11" s="9">
        <v>37.938582446980227</v>
      </c>
      <c r="AF11" s="9">
        <v>171.73687773673825</v>
      </c>
      <c r="AG11" s="9">
        <f t="shared" ref="AG11:AG47" si="4">S11/T11</f>
        <v>1.3693371377885497</v>
      </c>
      <c r="AH11" s="69">
        <v>24.138506568486541</v>
      </c>
      <c r="AI11" s="5">
        <v>0.57245625939096068</v>
      </c>
      <c r="AJ11" s="5">
        <f t="shared" ref="AJ11:AJ47" si="5">Z11/Y11</f>
        <v>0.18960612166779803</v>
      </c>
      <c r="AK11" s="5">
        <v>-0.28000000000000003</v>
      </c>
      <c r="AL11" s="5">
        <v>0.06</v>
      </c>
      <c r="AM11" s="70">
        <v>2</v>
      </c>
    </row>
    <row r="12" spans="1:39" ht="14.25" customHeight="1">
      <c r="A12" s="10" t="s">
        <v>3</v>
      </c>
      <c r="B12" s="1">
        <v>68.94</v>
      </c>
      <c r="C12" s="1">
        <v>0.46300000000000002</v>
      </c>
      <c r="D12" s="1">
        <v>14.465999999999999</v>
      </c>
      <c r="E12" s="1">
        <v>3.7229999999999999</v>
      </c>
      <c r="F12" s="1">
        <v>5.7000000000000002E-2</v>
      </c>
      <c r="G12" s="1">
        <v>0.46200000000000002</v>
      </c>
      <c r="H12" s="1">
        <v>1.819</v>
      </c>
      <c r="I12" s="1">
        <v>3.0070000000000001</v>
      </c>
      <c r="J12" s="1">
        <v>5.7919999999999998</v>
      </c>
      <c r="K12" s="1">
        <v>0.14899999999999999</v>
      </c>
      <c r="L12" s="1">
        <v>0.64200000000000002</v>
      </c>
      <c r="M12" s="1">
        <v>99.52</v>
      </c>
      <c r="N12" s="1">
        <v>2.2599999999999998</v>
      </c>
      <c r="O12" s="1">
        <f t="shared" si="2"/>
        <v>8.7989999999999995</v>
      </c>
      <c r="P12" s="9">
        <v>49.901784307510788</v>
      </c>
      <c r="Q12" s="1">
        <f t="shared" si="3"/>
        <v>2.6039611568043224</v>
      </c>
      <c r="R12" s="20">
        <v>0.32551407168651336</v>
      </c>
      <c r="S12" s="8">
        <v>283.62764289330761</v>
      </c>
      <c r="T12" s="8">
        <v>186.68410587371042</v>
      </c>
      <c r="U12" s="8">
        <v>270.38089759219127</v>
      </c>
      <c r="V12" s="5">
        <v>5.0781512709226773</v>
      </c>
      <c r="W12" s="5">
        <v>8.712464925686314</v>
      </c>
      <c r="X12" s="5">
        <v>7.0212016419895473</v>
      </c>
      <c r="Y12" s="7">
        <v>33.565458523182457</v>
      </c>
      <c r="Z12" s="5">
        <v>6.7461278604159682</v>
      </c>
      <c r="AA12" s="8">
        <v>1240.0206646996683</v>
      </c>
      <c r="AB12" s="14">
        <v>240</v>
      </c>
      <c r="AC12" s="5">
        <f t="shared" si="0"/>
        <v>55.852539194204375</v>
      </c>
      <c r="AD12" s="5">
        <f t="shared" si="1"/>
        <v>0.25956639083803751</v>
      </c>
      <c r="AE12" s="9">
        <v>38.509205600250411</v>
      </c>
      <c r="AF12" s="9">
        <v>169.52636538527557</v>
      </c>
      <c r="AG12" s="9">
        <f t="shared" si="4"/>
        <v>1.5192918623997822</v>
      </c>
      <c r="AH12" s="69">
        <v>28.550430134921278</v>
      </c>
      <c r="AI12" s="5">
        <v>0.52304758606988055</v>
      </c>
      <c r="AJ12" s="5">
        <f t="shared" si="5"/>
        <v>0.20098423073102548</v>
      </c>
      <c r="AK12" s="5">
        <v>-0.3</v>
      </c>
      <c r="AL12" s="5">
        <v>0.03</v>
      </c>
      <c r="AM12" s="70">
        <v>2</v>
      </c>
    </row>
    <row r="13" spans="1:39" ht="14.25" customHeight="1">
      <c r="A13" s="10" t="s">
        <v>4</v>
      </c>
      <c r="B13" s="5">
        <v>70.710999999999999</v>
      </c>
      <c r="C13" s="5">
        <v>0.49099999999999999</v>
      </c>
      <c r="D13" s="5">
        <v>13.589</v>
      </c>
      <c r="E13" s="5">
        <v>3.4319999999999999</v>
      </c>
      <c r="F13" s="5">
        <v>5.3999999999999999E-2</v>
      </c>
      <c r="G13" s="5">
        <v>0.54</v>
      </c>
      <c r="H13" s="5">
        <v>2.0350000000000001</v>
      </c>
      <c r="I13" s="5">
        <v>3.1259999999999999</v>
      </c>
      <c r="J13" s="5">
        <v>4.8639999999999999</v>
      </c>
      <c r="K13" s="5">
        <v>0.13700000000000001</v>
      </c>
      <c r="L13" s="5">
        <v>0.5</v>
      </c>
      <c r="M13" s="5">
        <v>99.478999999999999</v>
      </c>
      <c r="N13" s="1">
        <v>2.4</v>
      </c>
      <c r="O13" s="1">
        <f t="shared" si="2"/>
        <v>7.99</v>
      </c>
      <c r="P13" s="9">
        <v>49.064899154959079</v>
      </c>
      <c r="Q13" s="1">
        <f t="shared" si="3"/>
        <v>2.4004283347172803</v>
      </c>
      <c r="R13" s="20">
        <v>0.2229992229992229</v>
      </c>
      <c r="S13" s="8">
        <v>332.54620521549833</v>
      </c>
      <c r="T13" s="8">
        <v>118.99074352159899</v>
      </c>
      <c r="U13" s="8">
        <v>232.46792145268591</v>
      </c>
      <c r="V13" s="7">
        <v>10.856367386020198</v>
      </c>
      <c r="W13" s="7">
        <v>29.66050399889167</v>
      </c>
      <c r="X13" s="5">
        <v>6.5984126207963794</v>
      </c>
      <c r="Y13" s="7">
        <v>61.548841750894908</v>
      </c>
      <c r="Z13" s="7">
        <v>16.958946929872301</v>
      </c>
      <c r="AA13" s="8">
        <v>2241.9590902022128</v>
      </c>
      <c r="AB13" s="14">
        <v>406</v>
      </c>
      <c r="AC13" s="5">
        <f t="shared" si="0"/>
        <v>30.631443593528335</v>
      </c>
      <c r="AD13" s="5">
        <f t="shared" si="1"/>
        <v>0.48190190351486856</v>
      </c>
      <c r="AE13" s="9">
        <v>35.230885792139013</v>
      </c>
      <c r="AF13" s="9">
        <v>121.42240297723978</v>
      </c>
      <c r="AG13" s="9">
        <f t="shared" si="4"/>
        <v>2.79472331522271</v>
      </c>
      <c r="AH13" s="69">
        <v>4.2674811911538866</v>
      </c>
      <c r="AI13" s="5">
        <v>1.1668190897855382</v>
      </c>
      <c r="AJ13" s="5">
        <f t="shared" si="5"/>
        <v>0.27553641055521116</v>
      </c>
      <c r="AK13" s="5"/>
      <c r="AL13" s="5"/>
      <c r="AM13" s="70"/>
    </row>
    <row r="14" spans="1:39" ht="14.25" customHeight="1">
      <c r="A14" s="10" t="s">
        <v>5</v>
      </c>
      <c r="B14" s="5">
        <v>67.075000000000003</v>
      </c>
      <c r="C14" s="5">
        <v>0.74399999999999999</v>
      </c>
      <c r="D14" s="5">
        <v>14.148999999999999</v>
      </c>
      <c r="E14" s="5">
        <v>4.7510000000000003</v>
      </c>
      <c r="F14" s="5">
        <v>7.2999999999999995E-2</v>
      </c>
      <c r="G14" s="5">
        <v>0.91700000000000004</v>
      </c>
      <c r="H14" s="5">
        <v>2.5609999999999999</v>
      </c>
      <c r="I14" s="5">
        <v>3.1850000000000001</v>
      </c>
      <c r="J14" s="5">
        <v>4.8920000000000003</v>
      </c>
      <c r="K14" s="5">
        <v>0.23300000000000001</v>
      </c>
      <c r="L14" s="5">
        <v>0.67600000000000005</v>
      </c>
      <c r="M14" s="5">
        <v>99.256</v>
      </c>
      <c r="N14" s="1">
        <v>3.13</v>
      </c>
      <c r="O14" s="1">
        <f t="shared" si="2"/>
        <v>8.077</v>
      </c>
      <c r="P14" s="9">
        <v>48.224818855128127</v>
      </c>
      <c r="Q14" s="1">
        <f t="shared" si="3"/>
        <v>3.3229705764107806</v>
      </c>
      <c r="R14" s="20">
        <v>0.26799036460160436</v>
      </c>
      <c r="S14" s="8">
        <v>267.8422190958056</v>
      </c>
      <c r="T14" s="8">
        <v>176.3457062403638</v>
      </c>
      <c r="U14" s="8">
        <v>310.37524463332721</v>
      </c>
      <c r="V14" s="5">
        <v>6.7006548156659465</v>
      </c>
      <c r="W14" s="7">
        <v>15.602318223093565</v>
      </c>
      <c r="X14" s="5">
        <v>8.0229377588716915</v>
      </c>
      <c r="Y14" s="7">
        <v>77.199373334702159</v>
      </c>
      <c r="Z14" s="7">
        <v>13.699753031193953</v>
      </c>
      <c r="AA14" s="8">
        <v>1749.3060734913947</v>
      </c>
      <c r="AB14" s="14">
        <v>389</v>
      </c>
      <c r="AC14" s="5">
        <f t="shared" si="0"/>
        <v>39.97254394743598</v>
      </c>
      <c r="AD14" s="5">
        <f t="shared" si="1"/>
        <v>0.20210420822263481</v>
      </c>
      <c r="AE14" s="9">
        <v>38.685984356555316</v>
      </c>
      <c r="AF14" s="9">
        <v>151.62285408154159</v>
      </c>
      <c r="AG14" s="9">
        <f t="shared" si="4"/>
        <v>1.518847409478344</v>
      </c>
      <c r="AH14" s="69">
        <v>7.6319324558334598</v>
      </c>
      <c r="AI14" s="5">
        <v>0.70514264631066759</v>
      </c>
      <c r="AJ14" s="5">
        <f t="shared" si="5"/>
        <v>0.17745938133199496</v>
      </c>
      <c r="AK14" s="5">
        <v>-0.34</v>
      </c>
      <c r="AL14" s="5">
        <v>0.02</v>
      </c>
      <c r="AM14" s="70">
        <v>2</v>
      </c>
    </row>
    <row r="15" spans="1:39" ht="14.25" customHeight="1">
      <c r="A15" s="10" t="s">
        <v>6</v>
      </c>
      <c r="B15" s="5">
        <v>65.611000000000004</v>
      </c>
      <c r="C15" s="5">
        <v>0.91650000000000009</v>
      </c>
      <c r="D15" s="5">
        <v>14.2005</v>
      </c>
      <c r="E15" s="5">
        <v>5.7115</v>
      </c>
      <c r="F15" s="5">
        <v>8.8499999999999995E-2</v>
      </c>
      <c r="G15" s="5">
        <v>1.1280000000000001</v>
      </c>
      <c r="H15" s="5">
        <v>3.2410000000000001</v>
      </c>
      <c r="I15" s="5">
        <v>3.3519999999999999</v>
      </c>
      <c r="J15" s="5">
        <v>4.0585000000000004</v>
      </c>
      <c r="K15" s="5">
        <v>0.29149999999999998</v>
      </c>
      <c r="L15" s="5">
        <v>0.78449999999999998</v>
      </c>
      <c r="M15" s="5">
        <v>99.383499999999998</v>
      </c>
      <c r="N15" s="1">
        <v>3.9</v>
      </c>
      <c r="O15" s="1">
        <f t="shared" si="2"/>
        <v>7.4105000000000008</v>
      </c>
      <c r="P15" s="9">
        <v>47.334929405231428</v>
      </c>
      <c r="Q15" s="1">
        <f t="shared" si="3"/>
        <v>3.9947687743991103</v>
      </c>
      <c r="R15" s="20">
        <v>0.24129679885610908</v>
      </c>
      <c r="S15" s="8">
        <v>240.80728079508421</v>
      </c>
      <c r="T15" s="8">
        <v>188.14515487909955</v>
      </c>
      <c r="U15" s="8">
        <v>312.81484044813152</v>
      </c>
      <c r="V15" s="5">
        <v>8.3422511950766918</v>
      </c>
      <c r="W15" s="7">
        <v>18.650815383920111</v>
      </c>
      <c r="X15" s="5">
        <v>8.14660149254874</v>
      </c>
      <c r="Y15" s="7">
        <v>29.681212635121103</v>
      </c>
      <c r="Z15" s="5">
        <v>8.5794423139108495</v>
      </c>
      <c r="AA15" s="8">
        <v>2037.7203209676322</v>
      </c>
      <c r="AB15" s="14">
        <v>542</v>
      </c>
      <c r="AC15" s="5">
        <f t="shared" si="0"/>
        <v>28.865982954001712</v>
      </c>
      <c r="AD15" s="5">
        <f t="shared" si="1"/>
        <v>0.62837107139790593</v>
      </c>
      <c r="AE15" s="9">
        <v>38.398200861334203</v>
      </c>
      <c r="AF15" s="9">
        <v>139.91142829193078</v>
      </c>
      <c r="AG15" s="9">
        <f t="shared" si="4"/>
        <v>1.2799015789156245</v>
      </c>
      <c r="AH15" s="69">
        <v>14.623687293649066</v>
      </c>
      <c r="AI15" s="5">
        <v>0.74181217055806703</v>
      </c>
      <c r="AJ15" s="5">
        <f t="shared" si="5"/>
        <v>0.28905295815842075</v>
      </c>
      <c r="AK15" s="5">
        <v>-0.39</v>
      </c>
      <c r="AL15" s="5">
        <v>0.04</v>
      </c>
      <c r="AM15" s="70">
        <v>2</v>
      </c>
    </row>
    <row r="16" spans="1:39" ht="14.25" customHeight="1">
      <c r="A16" s="10" t="s">
        <v>7</v>
      </c>
      <c r="B16" s="5">
        <v>63.777000000000001</v>
      </c>
      <c r="C16" s="5">
        <v>1.1819999999999999</v>
      </c>
      <c r="D16" s="5">
        <v>13.614000000000001</v>
      </c>
      <c r="E16" s="5">
        <v>7.3380000000000001</v>
      </c>
      <c r="F16" s="5">
        <v>0.11899999999999999</v>
      </c>
      <c r="G16" s="5">
        <v>1.45</v>
      </c>
      <c r="H16" s="5">
        <v>3.3380000000000001</v>
      </c>
      <c r="I16" s="5">
        <v>3.0760000000000001</v>
      </c>
      <c r="J16" s="5">
        <v>4.343</v>
      </c>
      <c r="K16" s="5">
        <v>0.378</v>
      </c>
      <c r="L16" s="5">
        <v>0.58199999999999996</v>
      </c>
      <c r="M16" s="5">
        <v>99.197000000000003</v>
      </c>
      <c r="N16" s="1">
        <v>5.0599999999999996</v>
      </c>
      <c r="O16" s="1">
        <f t="shared" si="2"/>
        <v>7.4190000000000005</v>
      </c>
      <c r="P16" s="9">
        <v>46.237229460677938</v>
      </c>
      <c r="Q16" s="1">
        <f t="shared" si="3"/>
        <v>5.1323843590196399</v>
      </c>
      <c r="R16" s="20">
        <v>0.23382090185033785</v>
      </c>
      <c r="S16" s="8">
        <v>291.10695642435883</v>
      </c>
      <c r="T16" s="8">
        <v>174.32906700574165</v>
      </c>
      <c r="U16" s="8">
        <v>469.21296724190921</v>
      </c>
      <c r="V16" s="5">
        <v>9.6234039149498134</v>
      </c>
      <c r="W16" s="7">
        <v>23.919255934379382</v>
      </c>
      <c r="X16" s="7">
        <v>11.779766899477512</v>
      </c>
      <c r="Y16" s="7">
        <v>32.329608982103984</v>
      </c>
      <c r="Z16" s="5">
        <v>9.6493932214582401</v>
      </c>
      <c r="AA16" s="8">
        <v>2437.7115779538699</v>
      </c>
      <c r="AB16" s="14">
        <v>583</v>
      </c>
      <c r="AC16" s="5">
        <f t="shared" si="0"/>
        <v>30.249894839405894</v>
      </c>
      <c r="AD16" s="5">
        <f t="shared" si="1"/>
        <v>0.7398560232392497</v>
      </c>
      <c r="AE16" s="9">
        <v>39.832109688241879</v>
      </c>
      <c r="AF16" s="9">
        <v>123.84956888935692</v>
      </c>
      <c r="AG16" s="9">
        <f t="shared" si="4"/>
        <v>1.6698704434342611</v>
      </c>
      <c r="AH16" s="69">
        <v>13.064690636647402</v>
      </c>
      <c r="AI16" s="5">
        <v>0.64248192416412764</v>
      </c>
      <c r="AJ16" s="5">
        <f t="shared" si="5"/>
        <v>0.29846922141247206</v>
      </c>
      <c r="AK16" s="5">
        <v>-0.39</v>
      </c>
      <c r="AL16" s="5">
        <v>0.02</v>
      </c>
      <c r="AM16" s="70">
        <v>2</v>
      </c>
    </row>
    <row r="17" spans="1:42" ht="14.25" customHeight="1">
      <c r="A17" s="10" t="s">
        <v>8</v>
      </c>
      <c r="B17" s="5">
        <v>67.186000000000007</v>
      </c>
      <c r="C17" s="5">
        <v>0.80200000000000005</v>
      </c>
      <c r="D17" s="5">
        <v>13.968</v>
      </c>
      <c r="E17" s="5">
        <v>5.2009999999999996</v>
      </c>
      <c r="F17" s="5">
        <v>8.4000000000000005E-2</v>
      </c>
      <c r="G17" s="5">
        <v>0.96299999999999997</v>
      </c>
      <c r="H17" s="5">
        <v>2.7570000000000001</v>
      </c>
      <c r="I17" s="5">
        <v>3.4940000000000002</v>
      </c>
      <c r="J17" s="5">
        <v>4.327</v>
      </c>
      <c r="K17" s="5">
        <v>0.249</v>
      </c>
      <c r="L17" s="5">
        <v>0.64600000000000002</v>
      </c>
      <c r="M17" s="5">
        <v>99.677000000000007</v>
      </c>
      <c r="N17" s="1">
        <v>3.59</v>
      </c>
      <c r="O17" s="1">
        <f t="shared" si="2"/>
        <v>7.8209999999999997</v>
      </c>
      <c r="P17" s="9">
        <v>47.491157154072461</v>
      </c>
      <c r="Q17" s="1">
        <f t="shared" si="3"/>
        <v>3.6377120538649694</v>
      </c>
      <c r="R17" s="20">
        <v>0.23305347262278625</v>
      </c>
      <c r="S17" s="8">
        <v>381.62584036621308</v>
      </c>
      <c r="T17" s="8">
        <v>194.77843424857207</v>
      </c>
      <c r="U17" s="8">
        <v>330.10090278065923</v>
      </c>
      <c r="V17" s="7">
        <v>12.15067609162508</v>
      </c>
      <c r="W17" s="7">
        <v>38.189007907419537</v>
      </c>
      <c r="X17" s="5">
        <v>8.5016385828529195</v>
      </c>
      <c r="Y17" s="7">
        <v>73.934036765310907</v>
      </c>
      <c r="Z17" s="7">
        <v>20.050126640155511</v>
      </c>
      <c r="AA17" s="8"/>
      <c r="AC17" s="5">
        <f t="shared" si="0"/>
        <v>31.407786487638393</v>
      </c>
      <c r="AD17" s="5">
        <f t="shared" si="1"/>
        <v>0.51652810502749968</v>
      </c>
      <c r="AE17" s="9">
        <v>38.827915296992821</v>
      </c>
      <c r="AF17" s="9">
        <v>94.125300349238145</v>
      </c>
      <c r="AG17" s="9">
        <f t="shared" si="4"/>
        <v>1.9592817954332169</v>
      </c>
      <c r="AH17" s="69">
        <v>7.0176997416464237</v>
      </c>
      <c r="AI17" s="5">
        <v>0.91445390080707412</v>
      </c>
      <c r="AJ17" s="5">
        <f t="shared" si="5"/>
        <v>0.27118939418661397</v>
      </c>
      <c r="AK17" s="5">
        <v>-0.3</v>
      </c>
      <c r="AL17" s="5">
        <v>7.0000000000000007E-2</v>
      </c>
      <c r="AM17" s="70">
        <v>2</v>
      </c>
    </row>
    <row r="18" spans="1:42" ht="14.25" customHeight="1">
      <c r="A18" s="10" t="s">
        <v>9</v>
      </c>
      <c r="B18" s="5">
        <v>71.853999999999999</v>
      </c>
      <c r="C18" s="5">
        <v>0.497</v>
      </c>
      <c r="D18" s="5">
        <v>13.265000000000001</v>
      </c>
      <c r="E18" s="5">
        <v>3.3140000000000001</v>
      </c>
      <c r="F18" s="5">
        <v>5.5E-2</v>
      </c>
      <c r="G18" s="5">
        <v>0.59399999999999997</v>
      </c>
      <c r="H18" s="5">
        <v>1.948</v>
      </c>
      <c r="I18" s="5">
        <v>3.2349999999999999</v>
      </c>
      <c r="J18" s="5">
        <v>4.7030000000000003</v>
      </c>
      <c r="K18" s="5">
        <v>0.15</v>
      </c>
      <c r="L18" s="5">
        <v>0.42</v>
      </c>
      <c r="M18" s="7">
        <v>100.035</v>
      </c>
      <c r="N18" s="1">
        <v>2.1</v>
      </c>
      <c r="O18" s="1">
        <f t="shared" si="2"/>
        <v>7.9380000000000006</v>
      </c>
      <c r="P18" s="9">
        <v>48.734623616377348</v>
      </c>
      <c r="Q18" s="1">
        <f t="shared" si="3"/>
        <v>2.3178961250737378</v>
      </c>
      <c r="R18" s="20">
        <v>0.29591631462482393</v>
      </c>
      <c r="S18" s="8">
        <v>378.0430897231937</v>
      </c>
      <c r="T18" s="8">
        <v>118.37573416375066</v>
      </c>
      <c r="U18" s="8">
        <v>199.64953121300084</v>
      </c>
      <c r="V18" s="5">
        <v>8.9091805549679872</v>
      </c>
      <c r="W18" s="7">
        <v>30.895945284218588</v>
      </c>
      <c r="X18" s="5">
        <v>6.1363531985105135</v>
      </c>
      <c r="Y18" s="7">
        <v>79.219013872583787</v>
      </c>
      <c r="Z18" s="7">
        <v>17.092954050047449</v>
      </c>
      <c r="AA18" s="8">
        <v>1755.8817194350845</v>
      </c>
      <c r="AB18" s="14">
        <v>220</v>
      </c>
      <c r="AC18" s="5">
        <f t="shared" si="0"/>
        <v>42.432981057094771</v>
      </c>
      <c r="AD18" s="5">
        <f t="shared" si="1"/>
        <v>0.3900066887213689</v>
      </c>
      <c r="AE18" s="9">
        <v>32.535534503043614</v>
      </c>
      <c r="AF18" s="9">
        <v>103.27398331840644</v>
      </c>
      <c r="AG18" s="9">
        <f t="shared" si="4"/>
        <v>3.1935860199206187</v>
      </c>
      <c r="AH18" s="69">
        <v>3.4892899940001381</v>
      </c>
      <c r="AI18" s="5">
        <v>1.0542608409959571</v>
      </c>
      <c r="AJ18" s="5">
        <f t="shared" si="5"/>
        <v>0.21576832649721989</v>
      </c>
      <c r="AK18" s="5">
        <v>-0.33</v>
      </c>
      <c r="AL18" s="5">
        <v>0.03</v>
      </c>
      <c r="AM18" s="70">
        <v>2</v>
      </c>
    </row>
    <row r="19" spans="1:42" ht="14.25" customHeight="1">
      <c r="A19" s="10" t="s">
        <v>12</v>
      </c>
      <c r="B19" s="5">
        <v>71.096999999999994</v>
      </c>
      <c r="C19" s="5">
        <v>0.55300000000000005</v>
      </c>
      <c r="D19" s="5">
        <v>13.629</v>
      </c>
      <c r="E19" s="5">
        <v>2.956</v>
      </c>
      <c r="F19" s="5">
        <v>3.9E-2</v>
      </c>
      <c r="G19" s="5">
        <v>0.68400000000000005</v>
      </c>
      <c r="H19" s="5">
        <v>2.3290000000000002</v>
      </c>
      <c r="I19" s="5">
        <v>2.9849999999999999</v>
      </c>
      <c r="J19" s="5">
        <v>4.6970000000000001</v>
      </c>
      <c r="K19" s="5">
        <v>0.156</v>
      </c>
      <c r="L19" s="5">
        <v>0.86199999999999999</v>
      </c>
      <c r="M19" s="5">
        <v>99.986999999999995</v>
      </c>
      <c r="N19" s="1">
        <v>2.1</v>
      </c>
      <c r="O19" s="1">
        <f t="shared" si="2"/>
        <v>7.6820000000000004</v>
      </c>
      <c r="P19" s="9">
        <v>48.923482033987305</v>
      </c>
      <c r="Q19" s="1">
        <f t="shared" si="3"/>
        <v>2.0675017941212941</v>
      </c>
      <c r="R19" s="20">
        <v>0.21064501578709963</v>
      </c>
      <c r="S19" s="8">
        <v>284.96559349917686</v>
      </c>
      <c r="T19" s="8">
        <v>189.53563478214608</v>
      </c>
      <c r="U19" s="8">
        <v>273.34680079606187</v>
      </c>
      <c r="V19" s="5">
        <v>4.1455104730184651</v>
      </c>
      <c r="W19" s="7">
        <v>14.922221650006085</v>
      </c>
      <c r="X19" s="5">
        <v>6.8923487561833916</v>
      </c>
      <c r="Y19" s="7">
        <v>47.079654609856824</v>
      </c>
      <c r="Z19" s="7">
        <v>12.030046557895666</v>
      </c>
      <c r="AA19" s="8">
        <v>1486.51140357957</v>
      </c>
      <c r="AB19" s="14">
        <v>419</v>
      </c>
      <c r="AC19" s="5">
        <f t="shared" si="0"/>
        <v>68.740772783932982</v>
      </c>
      <c r="AD19" s="5">
        <f t="shared" si="1"/>
        <v>0.31695690577309155</v>
      </c>
      <c r="AE19" s="9">
        <v>39.659455791588016</v>
      </c>
      <c r="AF19" s="9">
        <v>136.83127911964405</v>
      </c>
      <c r="AG19" s="9">
        <f t="shared" si="4"/>
        <v>1.5034934925388506</v>
      </c>
      <c r="AH19" s="69">
        <v>13.03357447357852</v>
      </c>
      <c r="AI19" s="5">
        <v>1.0040604362112349</v>
      </c>
      <c r="AJ19" s="5">
        <f t="shared" si="5"/>
        <v>0.25552537837388889</v>
      </c>
      <c r="AK19" s="5">
        <v>-0.28999999999999998</v>
      </c>
      <c r="AL19" s="5">
        <v>0.06</v>
      </c>
      <c r="AM19" s="70">
        <v>2</v>
      </c>
    </row>
    <row r="20" spans="1:42" ht="14.25" customHeight="1">
      <c r="A20" s="10" t="s">
        <v>10</v>
      </c>
      <c r="B20" s="5">
        <v>68.707999999999998</v>
      </c>
      <c r="C20" s="5">
        <v>0.628</v>
      </c>
      <c r="D20" s="5">
        <v>14.032</v>
      </c>
      <c r="E20" s="5">
        <v>4.0960000000000001</v>
      </c>
      <c r="F20" s="5">
        <v>6.6000000000000003E-2</v>
      </c>
      <c r="G20" s="5">
        <v>0.77700000000000002</v>
      </c>
      <c r="H20" s="5">
        <v>2.3410000000000002</v>
      </c>
      <c r="I20" s="5">
        <v>3.1219999999999999</v>
      </c>
      <c r="J20" s="5">
        <v>5.0999999999999996</v>
      </c>
      <c r="K20" s="5">
        <v>0.19900000000000001</v>
      </c>
      <c r="L20" s="5">
        <v>0.64100000000000001</v>
      </c>
      <c r="M20" s="5">
        <v>99.71</v>
      </c>
      <c r="N20" s="1">
        <v>2.8</v>
      </c>
      <c r="O20" s="1">
        <f t="shared" si="2"/>
        <v>8.2219999999999995</v>
      </c>
      <c r="P20" s="9">
        <v>48.479529481070834</v>
      </c>
      <c r="Q20" s="1">
        <f t="shared" si="3"/>
        <v>2.8648468703385723</v>
      </c>
      <c r="R20" s="20">
        <v>0.24045138888888901</v>
      </c>
      <c r="S20" s="8">
        <v>342.2500970472077</v>
      </c>
      <c r="T20" s="8">
        <v>175.15760459159162</v>
      </c>
      <c r="U20" s="8">
        <v>250.11287364781143</v>
      </c>
      <c r="V20" s="5">
        <v>8.7250883581302148</v>
      </c>
      <c r="W20" s="7">
        <v>26.387097367381195</v>
      </c>
      <c r="X20" s="5">
        <v>6.7510224009491271</v>
      </c>
      <c r="Y20" s="7">
        <v>37.434630929765213</v>
      </c>
      <c r="Z20" s="7">
        <v>12.128240092482187</v>
      </c>
      <c r="AA20" s="8">
        <v>1892.1162813349238</v>
      </c>
      <c r="AB20" s="14">
        <v>655</v>
      </c>
      <c r="AC20" s="5">
        <f t="shared" si="0"/>
        <v>39.225974912711585</v>
      </c>
      <c r="AD20" s="5">
        <f t="shared" si="1"/>
        <v>0.70488466727209409</v>
      </c>
      <c r="AE20" s="9">
        <v>37.048147494318492</v>
      </c>
      <c r="AF20" s="9">
        <v>123.70403040540988</v>
      </c>
      <c r="AG20" s="9">
        <f t="shared" si="4"/>
        <v>1.9539551128551875</v>
      </c>
      <c r="AH20" s="69">
        <v>16.96877160783129</v>
      </c>
      <c r="AI20" s="5">
        <v>0.90397131804148589</v>
      </c>
      <c r="AJ20" s="5">
        <f t="shared" si="5"/>
        <v>0.32398449754285463</v>
      </c>
      <c r="AK20" s="5">
        <v>-0.34</v>
      </c>
      <c r="AL20" s="5">
        <v>0.03</v>
      </c>
      <c r="AM20" s="70">
        <v>2</v>
      </c>
    </row>
    <row r="21" spans="1:42" ht="14.25" customHeight="1">
      <c r="A21" s="10" t="s">
        <v>11</v>
      </c>
      <c r="B21" s="5">
        <v>68.058999999999997</v>
      </c>
      <c r="C21" s="5">
        <v>0.58699999999999997</v>
      </c>
      <c r="D21" s="5">
        <v>14.471</v>
      </c>
      <c r="E21" s="5">
        <v>3.831</v>
      </c>
      <c r="F21" s="5">
        <v>5.7000000000000002E-2</v>
      </c>
      <c r="G21" s="5">
        <v>0.69599999999999995</v>
      </c>
      <c r="H21" s="5">
        <v>2.1179999999999999</v>
      </c>
      <c r="I21" s="5">
        <v>3.0329999999999999</v>
      </c>
      <c r="J21" s="5">
        <v>5.9569999999999999</v>
      </c>
      <c r="K21" s="5">
        <v>0.19</v>
      </c>
      <c r="L21" s="5">
        <v>0.65900000000000003</v>
      </c>
      <c r="M21" s="5">
        <v>99.658000000000001</v>
      </c>
      <c r="N21" s="1">
        <v>2.72</v>
      </c>
      <c r="O21" s="1">
        <f t="shared" si="2"/>
        <v>8.99</v>
      </c>
      <c r="P21" s="9">
        <v>48.627430323414039</v>
      </c>
      <c r="Q21" s="1">
        <f t="shared" si="3"/>
        <v>2.6794991113933277</v>
      </c>
      <c r="R21" s="20">
        <v>0.21111401142724548</v>
      </c>
      <c r="S21" s="8">
        <v>362.05683654994084</v>
      </c>
      <c r="T21" s="8">
        <v>192.40313302255203</v>
      </c>
      <c r="U21" s="8">
        <v>231.66973260848536</v>
      </c>
      <c r="V21" s="7">
        <v>32.981934188014293</v>
      </c>
      <c r="W21" s="7">
        <v>24.146289427621813</v>
      </c>
      <c r="X21" s="5">
        <v>6.5169814704064795</v>
      </c>
      <c r="Y21" s="7">
        <v>33.905379551332381</v>
      </c>
      <c r="Z21" s="7">
        <v>10.684376670145076</v>
      </c>
      <c r="AA21" s="8">
        <v>1573.8811620864547</v>
      </c>
      <c r="AB21" s="14">
        <v>560</v>
      </c>
      <c r="AC21" s="5">
        <f t="shared" si="0"/>
        <v>10.977428870181697</v>
      </c>
      <c r="AD21" s="5">
        <f t="shared" si="1"/>
        <v>0.712166911184834</v>
      </c>
      <c r="AE21" s="9">
        <v>35.548625335286644</v>
      </c>
      <c r="AF21" s="9">
        <v>136.58660209908123</v>
      </c>
      <c r="AG21" s="9">
        <f t="shared" si="4"/>
        <v>1.8817616473402401</v>
      </c>
      <c r="AH21" s="69">
        <v>24.43440837101663</v>
      </c>
      <c r="AI21" s="5">
        <v>3.5477553781032718</v>
      </c>
      <c r="AJ21" s="5">
        <f t="shared" si="5"/>
        <v>0.31512334654649843</v>
      </c>
      <c r="AK21" s="5">
        <v>-0.38</v>
      </c>
      <c r="AL21" s="5">
        <v>0.04</v>
      </c>
      <c r="AM21" s="70">
        <v>2</v>
      </c>
    </row>
    <row r="22" spans="1:42" ht="14.25" customHeight="1">
      <c r="A22" s="10" t="s">
        <v>13</v>
      </c>
      <c r="B22" s="5">
        <v>67.667000000000002</v>
      </c>
      <c r="C22" s="5">
        <v>0.73150000000000004</v>
      </c>
      <c r="D22" s="5">
        <v>13.9895</v>
      </c>
      <c r="E22" s="5">
        <v>4.8795000000000002</v>
      </c>
      <c r="F22" s="5">
        <v>6.0999999999999999E-2</v>
      </c>
      <c r="G22" s="5">
        <v>0.89800000000000002</v>
      </c>
      <c r="H22" s="5">
        <v>2.1929999999999996</v>
      </c>
      <c r="I22" s="5">
        <v>2.9470000000000001</v>
      </c>
      <c r="J22" s="5">
        <v>5.1524999999999999</v>
      </c>
      <c r="K22" s="5">
        <v>0.23899999999999999</v>
      </c>
      <c r="L22" s="5">
        <v>0.78500000000000003</v>
      </c>
      <c r="M22" s="5">
        <v>99.543000000000006</v>
      </c>
      <c r="N22" s="1">
        <v>3.52</v>
      </c>
      <c r="O22" s="1">
        <f t="shared" si="2"/>
        <v>8.099499999999999</v>
      </c>
      <c r="P22" s="9">
        <v>49.256139438331061</v>
      </c>
      <c r="Q22" s="1">
        <f t="shared" si="3"/>
        <v>3.4128467538615879</v>
      </c>
      <c r="R22" s="20">
        <v>0.19846068016987173</v>
      </c>
      <c r="S22" s="8">
        <v>435.54035323473749</v>
      </c>
      <c r="T22" s="8">
        <v>187.73090897637434</v>
      </c>
      <c r="U22" s="8">
        <v>273.42192441242048</v>
      </c>
      <c r="V22" s="7">
        <v>36.394598074386877</v>
      </c>
      <c r="W22" s="7">
        <v>46.761766872674592</v>
      </c>
      <c r="X22" s="5">
        <v>7.5818041920126307</v>
      </c>
      <c r="Y22" s="7">
        <v>33.288808484117851</v>
      </c>
      <c r="Z22" s="7">
        <v>15.227284771960157</v>
      </c>
      <c r="AA22" s="8">
        <v>2804.9001821392017</v>
      </c>
      <c r="AB22" s="14">
        <v>786</v>
      </c>
      <c r="AC22" s="5">
        <f t="shared" si="0"/>
        <v>11.96717030215685</v>
      </c>
      <c r="AD22" s="5">
        <f t="shared" si="1"/>
        <v>1.404729367077969</v>
      </c>
      <c r="AE22" s="9">
        <v>36.062910289937093</v>
      </c>
      <c r="AF22" s="9">
        <v>98.207997324132577</v>
      </c>
      <c r="AG22" s="9">
        <f t="shared" si="4"/>
        <v>2.3200247397169402</v>
      </c>
      <c r="AH22" s="69">
        <v>19.086550495100735</v>
      </c>
      <c r="AI22" s="5">
        <v>3.1346472823223408</v>
      </c>
      <c r="AJ22" s="5">
        <f t="shared" si="5"/>
        <v>0.45742955261451074</v>
      </c>
      <c r="AK22" s="5">
        <v>-0.4</v>
      </c>
      <c r="AL22" s="5">
        <v>0</v>
      </c>
      <c r="AM22" s="70">
        <v>2</v>
      </c>
      <c r="AN22" s="6"/>
      <c r="AO22" s="20"/>
      <c r="AP22" s="20"/>
    </row>
    <row r="23" spans="1:42" ht="14.25" customHeight="1">
      <c r="A23" s="13" t="s">
        <v>14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5"/>
      <c r="O23" s="1"/>
      <c r="P23" s="9"/>
      <c r="Q23" s="1"/>
      <c r="R23" s="20"/>
      <c r="T23" s="2"/>
      <c r="U23" s="2"/>
      <c r="X23" s="2"/>
      <c r="AA23" s="8"/>
      <c r="AC23" s="5"/>
      <c r="AD23" s="5"/>
      <c r="AE23" s="9"/>
      <c r="AF23" s="9"/>
      <c r="AG23" s="9"/>
      <c r="AH23" s="69"/>
      <c r="AI23" s="5"/>
      <c r="AJ23" s="5"/>
      <c r="AK23" s="5"/>
      <c r="AL23" s="5"/>
      <c r="AM23" s="70"/>
    </row>
    <row r="24" spans="1:42" ht="14.25" customHeight="1">
      <c r="A24" s="10" t="s">
        <v>18</v>
      </c>
      <c r="B24" s="5">
        <v>78.010999999999996</v>
      </c>
      <c r="C24" s="5">
        <v>3.0499999999999999E-2</v>
      </c>
      <c r="D24" s="5">
        <v>11.981999999999999</v>
      </c>
      <c r="E24" s="5">
        <v>0.626</v>
      </c>
      <c r="F24" s="5">
        <v>1.95E-2</v>
      </c>
      <c r="G24" s="5">
        <v>7.1500000000000008E-2</v>
      </c>
      <c r="H24" s="5">
        <v>0.36149999999999999</v>
      </c>
      <c r="I24" s="5">
        <v>3.6440000000000001</v>
      </c>
      <c r="J24" s="5">
        <v>4.101</v>
      </c>
      <c r="K24" s="5">
        <v>5.4999999999999997E-3</v>
      </c>
      <c r="L24" s="5">
        <v>0.52899999999999991</v>
      </c>
      <c r="M24" s="5">
        <v>99.381500000000003</v>
      </c>
      <c r="N24" s="20">
        <v>0.505</v>
      </c>
      <c r="O24" s="1">
        <f t="shared" si="2"/>
        <v>7.7450000000000001</v>
      </c>
      <c r="P24" s="9">
        <v>51.931657342149556</v>
      </c>
      <c r="Q24" s="1">
        <f t="shared" si="3"/>
        <v>0.43784036641404939</v>
      </c>
      <c r="R24" s="20">
        <v>0.10365637202697905</v>
      </c>
      <c r="S24" s="8">
        <v>703.0341671733421</v>
      </c>
      <c r="T24" s="5">
        <v>6.0526165211319993</v>
      </c>
      <c r="U24" s="7">
        <v>78.844885131689225</v>
      </c>
      <c r="V24" s="5">
        <v>6.6307402480688671</v>
      </c>
      <c r="W24" s="7">
        <v>37.896746369546058</v>
      </c>
      <c r="X24" s="5">
        <v>5.1202750347887847</v>
      </c>
      <c r="Y24" s="7">
        <v>39.400836287267083</v>
      </c>
      <c r="Z24" s="7">
        <v>16.314965632067075</v>
      </c>
      <c r="AA24" s="8">
        <v>3862.0211754570987</v>
      </c>
      <c r="AB24" s="14">
        <v>99.4</v>
      </c>
      <c r="AC24" s="5">
        <f t="shared" ref="AC24:AC38" si="6">S24/V24</f>
        <v>106.02649792805462</v>
      </c>
      <c r="AD24" s="5">
        <f t="shared" ref="AD24:AD38" si="7">W24/Y24</f>
        <v>0.96182593925786564</v>
      </c>
      <c r="AE24" s="9">
        <v>15.39856445132183</v>
      </c>
      <c r="AF24" s="9">
        <v>48.42510718852494</v>
      </c>
      <c r="AG24" s="9">
        <f t="shared" si="4"/>
        <v>116.15376006703562</v>
      </c>
      <c r="AH24" s="69">
        <v>0.2766392529157426</v>
      </c>
      <c r="AI24" s="5">
        <v>0.53399261694718148</v>
      </c>
      <c r="AJ24" s="5">
        <f t="shared" si="5"/>
        <v>0.41407663312312687</v>
      </c>
      <c r="AK24" s="5">
        <v>-0.43</v>
      </c>
      <c r="AL24" s="5">
        <v>0.05</v>
      </c>
      <c r="AM24" s="70">
        <v>2</v>
      </c>
    </row>
    <row r="25" spans="1:42" ht="14.25" customHeight="1">
      <c r="A25" s="10" t="s">
        <v>19</v>
      </c>
      <c r="B25" s="5">
        <v>76.168999999999997</v>
      </c>
      <c r="C25" s="5">
        <v>0.08</v>
      </c>
      <c r="D25" s="5">
        <v>12.4</v>
      </c>
      <c r="E25" s="5">
        <v>1.6080000000000001</v>
      </c>
      <c r="F25" s="5">
        <v>4.3999999999999997E-2</v>
      </c>
      <c r="G25" s="5">
        <v>0.11</v>
      </c>
      <c r="H25" s="5">
        <v>0.82699999999999996</v>
      </c>
      <c r="I25" s="5">
        <v>3.234</v>
      </c>
      <c r="J25" s="5">
        <v>4.282</v>
      </c>
      <c r="K25" s="5">
        <v>8.0000000000000002E-3</v>
      </c>
      <c r="L25" s="5">
        <v>0.93899999999999995</v>
      </c>
      <c r="M25" s="5">
        <v>99.700999999999993</v>
      </c>
      <c r="N25" s="20">
        <v>1.2</v>
      </c>
      <c r="O25" s="1">
        <f t="shared" si="2"/>
        <v>7.516</v>
      </c>
      <c r="P25" s="9">
        <v>51.973295453798158</v>
      </c>
      <c r="Q25" s="1">
        <f t="shared" si="3"/>
        <v>1.1246762127696348</v>
      </c>
      <c r="R25" s="20">
        <v>0.17081260364842449</v>
      </c>
      <c r="S25" s="8">
        <v>888.77099084403278</v>
      </c>
      <c r="T25" s="5">
        <v>9.014952800967329</v>
      </c>
      <c r="U25" s="8">
        <v>138.1969161582775</v>
      </c>
      <c r="V25" s="7">
        <v>13.438740968291231</v>
      </c>
      <c r="W25" s="7">
        <v>75.783800288057051</v>
      </c>
      <c r="X25" s="5">
        <v>6.9396202579003372</v>
      </c>
      <c r="Y25" s="7">
        <v>73.282327202845181</v>
      </c>
      <c r="Z25" s="7">
        <v>15.372517890400383</v>
      </c>
      <c r="AA25" s="8">
        <v>7046.1747591066433</v>
      </c>
      <c r="AC25" s="5">
        <f t="shared" si="6"/>
        <v>66.134989352134383</v>
      </c>
      <c r="AD25" s="5">
        <f t="shared" si="7"/>
        <v>1.0341347386292441</v>
      </c>
      <c r="AE25" s="9">
        <v>19.91418997328401</v>
      </c>
      <c r="AF25" s="9">
        <v>39.995768455223427</v>
      </c>
      <c r="AG25" s="9">
        <f t="shared" si="4"/>
        <v>98.588535122298723</v>
      </c>
      <c r="AH25" s="69">
        <v>0.18268197629230498</v>
      </c>
      <c r="AI25" s="5">
        <v>0.60257090646513034</v>
      </c>
      <c r="AJ25" s="5">
        <f t="shared" si="5"/>
        <v>0.20977114779460151</v>
      </c>
      <c r="AK25" s="5">
        <v>-0.34</v>
      </c>
      <c r="AL25" s="5">
        <v>0.04</v>
      </c>
      <c r="AM25" s="70">
        <v>2</v>
      </c>
    </row>
    <row r="26" spans="1:42" ht="14.25" customHeight="1">
      <c r="A26" s="10" t="s">
        <v>24</v>
      </c>
      <c r="B26" s="5">
        <v>75.326999999999998</v>
      </c>
      <c r="C26" s="5">
        <v>6.5000000000000002E-2</v>
      </c>
      <c r="D26" s="5">
        <v>12.678000000000001</v>
      </c>
      <c r="E26" s="5">
        <v>1.393</v>
      </c>
      <c r="F26" s="5">
        <v>2.7E-2</v>
      </c>
      <c r="G26" s="5">
        <v>7.4999999999999997E-2</v>
      </c>
      <c r="H26" s="5">
        <v>0.76600000000000001</v>
      </c>
      <c r="I26" s="5">
        <v>3.4159999999999999</v>
      </c>
      <c r="J26" s="5">
        <v>4.9420000000000002</v>
      </c>
      <c r="K26" s="5">
        <v>6.0000000000000001E-3</v>
      </c>
      <c r="L26" s="5">
        <v>0.7</v>
      </c>
      <c r="M26" s="5">
        <v>99.394999999999996</v>
      </c>
      <c r="N26" s="20">
        <v>1</v>
      </c>
      <c r="O26" s="1">
        <f t="shared" si="2"/>
        <v>8.3580000000000005</v>
      </c>
      <c r="P26" s="9">
        <v>50.632468315392444</v>
      </c>
      <c r="Q26" s="1">
        <f t="shared" si="3"/>
        <v>0.97429972909707796</v>
      </c>
      <c r="R26" s="20">
        <v>0.20236101140623752</v>
      </c>
      <c r="S26" s="8">
        <v>749.82659768712836</v>
      </c>
      <c r="T26" s="7">
        <v>11.170815177022982</v>
      </c>
      <c r="U26" s="8">
        <v>135.50812900826682</v>
      </c>
      <c r="V26" s="7">
        <v>12.412833142816138</v>
      </c>
      <c r="W26" s="7">
        <v>48.106105010293781</v>
      </c>
      <c r="X26" s="5">
        <v>7.0753279355667811</v>
      </c>
      <c r="Y26" s="7">
        <v>71.899736451786495</v>
      </c>
      <c r="Z26" s="7">
        <v>38.698033799131885</v>
      </c>
      <c r="AA26" s="8">
        <v>5463.352337442413</v>
      </c>
      <c r="AB26" s="14">
        <v>193</v>
      </c>
      <c r="AC26" s="5">
        <f t="shared" si="6"/>
        <v>60.407369458686915</v>
      </c>
      <c r="AD26" s="5">
        <f t="shared" si="7"/>
        <v>0.6690720631855458</v>
      </c>
      <c r="AE26" s="9">
        <v>19.152204709421955</v>
      </c>
      <c r="AF26" s="9">
        <v>54.714086537445148</v>
      </c>
      <c r="AG26" s="9">
        <f t="shared" si="4"/>
        <v>67.12371351639861</v>
      </c>
      <c r="AH26" s="69">
        <v>0.61080006031507117</v>
      </c>
      <c r="AI26" s="5">
        <v>0.90275403805068177</v>
      </c>
      <c r="AJ26" s="5">
        <f t="shared" si="5"/>
        <v>0.53822219258176929</v>
      </c>
      <c r="AK26" s="5">
        <v>-0.34</v>
      </c>
      <c r="AL26" s="5">
        <v>0.02</v>
      </c>
      <c r="AM26" s="70">
        <v>2</v>
      </c>
    </row>
    <row r="27" spans="1:42" ht="14.25" customHeight="1">
      <c r="A27" s="10" t="s">
        <v>25</v>
      </c>
      <c r="B27" s="5">
        <v>74.947000000000003</v>
      </c>
      <c r="C27" s="5">
        <v>6.8000000000000005E-2</v>
      </c>
      <c r="D27" s="5">
        <v>12.792</v>
      </c>
      <c r="E27" s="5">
        <v>1.365</v>
      </c>
      <c r="F27" s="5">
        <v>2.5999999999999999E-2</v>
      </c>
      <c r="G27" s="5">
        <v>8.5999999999999993E-2</v>
      </c>
      <c r="H27" s="5">
        <v>0.83299999999999996</v>
      </c>
      <c r="I27" s="5">
        <v>3.5179999999999998</v>
      </c>
      <c r="J27" s="5">
        <v>4.96</v>
      </c>
      <c r="K27" s="5">
        <v>5.0000000000000001E-3</v>
      </c>
      <c r="L27" s="5">
        <v>0.73899999999999999</v>
      </c>
      <c r="M27" s="5">
        <v>99.338999999999999</v>
      </c>
      <c r="N27" s="20">
        <v>0.92</v>
      </c>
      <c r="O27" s="1">
        <f t="shared" si="2"/>
        <v>8.4779999999999998</v>
      </c>
      <c r="P27" s="9">
        <v>50.238861347004217</v>
      </c>
      <c r="Q27" s="1">
        <f t="shared" si="3"/>
        <v>0.95471581494437285</v>
      </c>
      <c r="R27" s="20">
        <v>0.25111925111925099</v>
      </c>
      <c r="S27" s="8">
        <v>760.16188016408944</v>
      </c>
      <c r="T27" s="7">
        <v>11.068138027923647</v>
      </c>
      <c r="U27" s="8">
        <v>141.36592572038347</v>
      </c>
      <c r="V27" s="7">
        <v>12.222693193079101</v>
      </c>
      <c r="W27" s="7">
        <v>46.650058933233318</v>
      </c>
      <c r="X27" s="5">
        <v>7.5494577405064067</v>
      </c>
      <c r="Y27" s="7">
        <v>72.090121355699793</v>
      </c>
      <c r="Z27" s="7">
        <v>46.446717565202135</v>
      </c>
      <c r="AA27" s="8">
        <v>5918.1357952264934</v>
      </c>
      <c r="AB27" s="14">
        <v>132</v>
      </c>
      <c r="AC27" s="5">
        <f t="shared" si="6"/>
        <v>62.192666391603332</v>
      </c>
      <c r="AD27" s="5">
        <f t="shared" si="7"/>
        <v>0.64710751009916201</v>
      </c>
      <c r="AE27" s="9">
        <v>18.725308569102719</v>
      </c>
      <c r="AF27" s="9">
        <v>54.166757979808892</v>
      </c>
      <c r="AG27" s="9">
        <f t="shared" si="4"/>
        <v>68.6801951914846</v>
      </c>
      <c r="AH27" s="69">
        <v>0.20467261472788101</v>
      </c>
      <c r="AI27" s="5">
        <v>0.8149665336712435</v>
      </c>
      <c r="AJ27" s="5">
        <f t="shared" si="5"/>
        <v>0.64428685500513216</v>
      </c>
      <c r="AK27" s="5">
        <v>-0.44</v>
      </c>
      <c r="AL27" s="5">
        <v>0.03</v>
      </c>
      <c r="AM27" s="70">
        <v>2</v>
      </c>
    </row>
    <row r="28" spans="1:42" ht="14.25" customHeight="1">
      <c r="A28" s="10" t="s">
        <v>20</v>
      </c>
      <c r="B28" s="5">
        <v>75.573999999999998</v>
      </c>
      <c r="C28" s="5">
        <v>8.5000000000000006E-2</v>
      </c>
      <c r="D28" s="5">
        <v>12.292</v>
      </c>
      <c r="E28" s="5">
        <v>1.5309999999999999</v>
      </c>
      <c r="F28" s="5">
        <v>3.2000000000000001E-2</v>
      </c>
      <c r="G28" s="5">
        <v>8.5000000000000006E-2</v>
      </c>
      <c r="H28" s="5">
        <v>0.94399999999999995</v>
      </c>
      <c r="I28" s="5">
        <v>3.0089999999999999</v>
      </c>
      <c r="J28" s="5">
        <v>4.7839999999999998</v>
      </c>
      <c r="K28" s="5">
        <v>7.0000000000000001E-3</v>
      </c>
      <c r="L28" s="5">
        <v>1.03</v>
      </c>
      <c r="M28" s="5">
        <v>99.373000000000005</v>
      </c>
      <c r="N28" s="20">
        <v>1.1200000000000001</v>
      </c>
      <c r="O28" s="1">
        <f t="shared" si="2"/>
        <v>7.7929999999999993</v>
      </c>
      <c r="P28" s="9">
        <v>50.927348020393602</v>
      </c>
      <c r="Q28" s="1">
        <f t="shared" si="3"/>
        <v>1.070820448849696</v>
      </c>
      <c r="R28" s="20">
        <v>0.18716888017998384</v>
      </c>
      <c r="S28" s="8">
        <v>714.11944137738351</v>
      </c>
      <c r="T28" s="7">
        <v>13.168987655191774</v>
      </c>
      <c r="U28" s="8">
        <v>149.12189055408439</v>
      </c>
      <c r="V28" s="7">
        <v>12.279395284050205</v>
      </c>
      <c r="W28" s="7">
        <v>43.34957852669374</v>
      </c>
      <c r="X28" s="5">
        <v>7.3544597998793639</v>
      </c>
      <c r="Y28" s="7">
        <v>79.905135718593954</v>
      </c>
      <c r="Z28" s="7">
        <v>30.828052369085214</v>
      </c>
      <c r="AA28" s="8">
        <v>5820.6588920325712</v>
      </c>
      <c r="AB28" s="14">
        <v>281</v>
      </c>
      <c r="AC28" s="5">
        <f t="shared" si="6"/>
        <v>58.15591280011634</v>
      </c>
      <c r="AD28" s="5">
        <f t="shared" si="7"/>
        <v>0.54251304546131041</v>
      </c>
      <c r="AE28" s="9">
        <v>20.276389376216382</v>
      </c>
      <c r="AF28" s="9">
        <v>55.613159361521213</v>
      </c>
      <c r="AG28" s="9">
        <f t="shared" si="4"/>
        <v>54.227360528798684</v>
      </c>
      <c r="AH28" s="69">
        <v>0.23991683428946387</v>
      </c>
      <c r="AI28" s="5">
        <v>0.81385998813516414</v>
      </c>
      <c r="AJ28" s="5">
        <f t="shared" si="5"/>
        <v>0.38580814727170926</v>
      </c>
      <c r="AK28" s="5">
        <v>-0.39</v>
      </c>
      <c r="AL28" s="5">
        <v>0.02</v>
      </c>
      <c r="AM28" s="70">
        <v>2</v>
      </c>
    </row>
    <row r="29" spans="1:42" ht="14.25" customHeight="1">
      <c r="A29" s="10" t="s">
        <v>21</v>
      </c>
      <c r="B29" s="5">
        <v>73.393000000000001</v>
      </c>
      <c r="C29" s="5">
        <v>0.125</v>
      </c>
      <c r="D29" s="5">
        <v>12.914999999999999</v>
      </c>
      <c r="E29" s="5">
        <v>1.827</v>
      </c>
      <c r="F29" s="5">
        <v>3.3000000000000002E-2</v>
      </c>
      <c r="G29" s="5">
        <v>0.11799999999999999</v>
      </c>
      <c r="H29" s="5">
        <v>0.93500000000000005</v>
      </c>
      <c r="I29" s="5">
        <v>3.2210000000000001</v>
      </c>
      <c r="J29" s="5">
        <v>5.9240000000000004</v>
      </c>
      <c r="K29" s="5">
        <v>0.01</v>
      </c>
      <c r="L29" s="5">
        <v>0.71199999999999997</v>
      </c>
      <c r="M29" s="5">
        <v>99.212999999999994</v>
      </c>
      <c r="N29" s="20">
        <v>1.22</v>
      </c>
      <c r="O29" s="1">
        <f t="shared" si="2"/>
        <v>9.1449999999999996</v>
      </c>
      <c r="P29" s="9">
        <v>49.058632877722381</v>
      </c>
      <c r="Q29" s="1">
        <f t="shared" si="3"/>
        <v>1.2778503984640066</v>
      </c>
      <c r="R29" s="20">
        <v>0.25804293620385582</v>
      </c>
      <c r="S29" s="8">
        <v>802.14757661351621</v>
      </c>
      <c r="T29" s="7">
        <v>11.526109255057914</v>
      </c>
      <c r="U29" s="8">
        <v>154.66243494826529</v>
      </c>
      <c r="V29" s="7">
        <v>25.188167648295988</v>
      </c>
      <c r="W29" s="7">
        <v>59.235179052277317</v>
      </c>
      <c r="X29" s="5">
        <v>6.644832930757457</v>
      </c>
      <c r="Y29" s="7">
        <v>94.736559275317887</v>
      </c>
      <c r="Z29" s="7">
        <v>65.591883130527449</v>
      </c>
      <c r="AA29" s="8">
        <v>5648.8546253059749</v>
      </c>
      <c r="AB29" s="14">
        <v>132</v>
      </c>
      <c r="AC29" s="5">
        <f t="shared" si="6"/>
        <v>31.846206036657954</v>
      </c>
      <c r="AD29" s="5">
        <f t="shared" si="7"/>
        <v>0.62526209000404454</v>
      </c>
      <c r="AE29" s="9">
        <v>23.275594218835391</v>
      </c>
      <c r="AF29" s="9">
        <v>61.308124059910689</v>
      </c>
      <c r="AG29" s="9">
        <f t="shared" si="4"/>
        <v>69.59395914640632</v>
      </c>
      <c r="AH29" s="69">
        <v>0.20082730735794105</v>
      </c>
      <c r="AI29" s="5">
        <v>1.4985359518550259</v>
      </c>
      <c r="AJ29" s="5">
        <f t="shared" si="5"/>
        <v>0.69236083337065391</v>
      </c>
      <c r="AK29" s="5">
        <v>-0.38</v>
      </c>
      <c r="AL29" s="5">
        <v>0.03</v>
      </c>
      <c r="AM29" s="70">
        <v>2</v>
      </c>
    </row>
    <row r="30" spans="1:42" ht="14.25" customHeight="1">
      <c r="A30" s="10" t="s">
        <v>26</v>
      </c>
      <c r="B30" s="5">
        <v>77.665499999999994</v>
      </c>
      <c r="C30" s="5">
        <v>0.1115</v>
      </c>
      <c r="D30" s="5">
        <v>11.441500000000001</v>
      </c>
      <c r="E30" s="5">
        <v>1.224</v>
      </c>
      <c r="F30" s="5">
        <v>2.2499999999999999E-2</v>
      </c>
      <c r="G30" s="5">
        <v>9.6500000000000002E-2</v>
      </c>
      <c r="H30" s="5">
        <v>0.79400000000000004</v>
      </c>
      <c r="I30" s="5">
        <v>3.2949999999999999</v>
      </c>
      <c r="J30" s="5">
        <v>4.3025000000000002</v>
      </c>
      <c r="K30" s="5">
        <v>1.9E-2</v>
      </c>
      <c r="L30" s="5">
        <v>0.6785000000000001</v>
      </c>
      <c r="M30" s="5">
        <v>99.650499999999994</v>
      </c>
      <c r="N30" s="20">
        <v>0.83000000000000007</v>
      </c>
      <c r="O30" s="1">
        <f t="shared" si="2"/>
        <v>7.5975000000000001</v>
      </c>
      <c r="P30" s="9">
        <v>49.827010914652142</v>
      </c>
      <c r="Q30" s="1">
        <f t="shared" si="3"/>
        <v>0.85609681867539378</v>
      </c>
      <c r="R30" s="20">
        <v>0.24655047204066796</v>
      </c>
      <c r="S30" s="8">
        <v>633.78404646319154</v>
      </c>
      <c r="T30" s="7">
        <v>12.085838462814634</v>
      </c>
      <c r="U30" s="8">
        <v>174.35914958576217</v>
      </c>
      <c r="V30" s="7">
        <v>18.774966924056315</v>
      </c>
      <c r="W30" s="7">
        <v>54.487797458095443</v>
      </c>
      <c r="X30" s="5">
        <v>7.5415481918688032</v>
      </c>
      <c r="Y30" s="7">
        <v>83.436596255514047</v>
      </c>
      <c r="Z30" s="7">
        <v>37.766789820000369</v>
      </c>
      <c r="AA30" s="8">
        <v>5648.8546253059749</v>
      </c>
      <c r="AB30" s="14">
        <v>131</v>
      </c>
      <c r="AC30" s="5">
        <f t="shared" si="6"/>
        <v>33.756866205240861</v>
      </c>
      <c r="AD30" s="5">
        <f t="shared" si="7"/>
        <v>0.65304434628701102</v>
      </c>
      <c r="AE30" s="9">
        <v>23.11980844646115</v>
      </c>
      <c r="AF30" s="9">
        <v>56.355567761265043</v>
      </c>
      <c r="AG30" s="9">
        <f t="shared" si="4"/>
        <v>52.440221538058815</v>
      </c>
      <c r="AH30" s="69">
        <v>0.30456371018289236</v>
      </c>
      <c r="AI30" s="5">
        <v>1.2490528970109729</v>
      </c>
      <c r="AJ30" s="5">
        <f t="shared" si="5"/>
        <v>0.45264058596475271</v>
      </c>
      <c r="AK30" s="5">
        <v>-0.4</v>
      </c>
      <c r="AL30" s="5">
        <v>0.03</v>
      </c>
      <c r="AM30" s="70">
        <v>2</v>
      </c>
    </row>
    <row r="31" spans="1:42" ht="14.25" customHeight="1">
      <c r="A31" s="10" t="s">
        <v>22</v>
      </c>
      <c r="B31" s="5">
        <v>74.510999999999996</v>
      </c>
      <c r="C31" s="5">
        <v>0.126</v>
      </c>
      <c r="D31" s="5">
        <v>12.86</v>
      </c>
      <c r="E31" s="5">
        <v>1.62</v>
      </c>
      <c r="F31" s="5">
        <v>2.8000000000000001E-2</v>
      </c>
      <c r="G31" s="5">
        <v>0.11899999999999999</v>
      </c>
      <c r="H31" s="5">
        <v>0.81799999999999995</v>
      </c>
      <c r="I31" s="5">
        <v>3.3439999999999999</v>
      </c>
      <c r="J31" s="5">
        <v>5.2489999999999997</v>
      </c>
      <c r="K31" s="5">
        <v>2.8000000000000001E-2</v>
      </c>
      <c r="L31" s="5">
        <v>0.755</v>
      </c>
      <c r="M31" s="5">
        <v>99.457999999999998</v>
      </c>
      <c r="N31" s="20">
        <v>1.01</v>
      </c>
      <c r="O31" s="1">
        <f t="shared" si="2"/>
        <v>8.593</v>
      </c>
      <c r="P31" s="9">
        <v>50.372786335565436</v>
      </c>
      <c r="Q31" s="1">
        <f t="shared" si="3"/>
        <v>1.13306931883508</v>
      </c>
      <c r="R31" s="20">
        <v>0.30727023319615915</v>
      </c>
      <c r="S31" s="8">
        <v>756.30923706970418</v>
      </c>
      <c r="T31" s="7">
        <v>22.364299511125811</v>
      </c>
      <c r="U31" s="8">
        <v>196.11534106140363</v>
      </c>
      <c r="V31" s="7">
        <v>18.599616282314798</v>
      </c>
      <c r="W31" s="7">
        <v>52.866614871567457</v>
      </c>
      <c r="X31" s="5">
        <v>8.650215380526161</v>
      </c>
      <c r="Y31" s="7">
        <v>94.40288606488393</v>
      </c>
      <c r="Z31" s="7">
        <v>30.139238568146926</v>
      </c>
      <c r="AA31" s="8">
        <v>5230.4398076461712</v>
      </c>
      <c r="AB31" s="14">
        <v>159</v>
      </c>
      <c r="AC31" s="5">
        <f t="shared" si="6"/>
        <v>40.662625808513639</v>
      </c>
      <c r="AD31" s="5">
        <f t="shared" si="7"/>
        <v>0.56001057886335981</v>
      </c>
      <c r="AE31" s="9">
        <v>22.671729249991767</v>
      </c>
      <c r="AF31" s="9">
        <v>57.614848154525966</v>
      </c>
      <c r="AG31" s="9">
        <f t="shared" si="4"/>
        <v>33.817702928430862</v>
      </c>
      <c r="AH31" s="69">
        <v>1.0403237920167727</v>
      </c>
      <c r="AI31" s="5">
        <v>1.1086113051242474</v>
      </c>
      <c r="AJ31" s="5">
        <f t="shared" si="5"/>
        <v>0.31926183429849764</v>
      </c>
      <c r="AK31" s="5">
        <v>-0.39</v>
      </c>
      <c r="AL31" s="5">
        <v>0.04</v>
      </c>
      <c r="AM31" s="70">
        <v>2</v>
      </c>
    </row>
    <row r="32" spans="1:42" ht="14.25" customHeight="1">
      <c r="A32" s="10" t="s">
        <v>23</v>
      </c>
      <c r="B32" s="5">
        <v>75.756</v>
      </c>
      <c r="C32" s="5">
        <v>0.129</v>
      </c>
      <c r="D32" s="5">
        <v>12.166</v>
      </c>
      <c r="E32" s="5">
        <v>1.5289999999999999</v>
      </c>
      <c r="F32" s="5">
        <v>2.7E-2</v>
      </c>
      <c r="G32" s="5">
        <v>0.11899999999999999</v>
      </c>
      <c r="H32" s="5">
        <v>0.86299999999999999</v>
      </c>
      <c r="I32" s="5">
        <v>3.3159999999999998</v>
      </c>
      <c r="J32" s="5">
        <v>4.7290000000000001</v>
      </c>
      <c r="K32" s="5">
        <v>2.5999999999999999E-2</v>
      </c>
      <c r="L32" s="5">
        <v>0.75</v>
      </c>
      <c r="M32" s="5">
        <v>99.411000000000001</v>
      </c>
      <c r="N32" s="20">
        <v>0.97</v>
      </c>
      <c r="O32" s="1">
        <f t="shared" si="2"/>
        <v>8.0449999999999999</v>
      </c>
      <c r="P32" s="9">
        <v>50.048182001439486</v>
      </c>
      <c r="Q32" s="1">
        <f t="shared" si="3"/>
        <v>1.0694215978387882</v>
      </c>
      <c r="R32" s="20">
        <v>0.29510936705181307</v>
      </c>
      <c r="S32" s="8">
        <v>701.10305863595181</v>
      </c>
      <c r="T32" s="7">
        <v>20.955042555338483</v>
      </c>
      <c r="U32" s="8">
        <v>174.61814955991332</v>
      </c>
      <c r="V32" s="7">
        <v>18.650724320426576</v>
      </c>
      <c r="W32" s="7">
        <v>53.541671554723102</v>
      </c>
      <c r="X32" s="5">
        <v>7.2095459432549402</v>
      </c>
      <c r="Y32" s="7">
        <v>94.382497832936679</v>
      </c>
      <c r="Z32" s="7">
        <v>34.074215331660184</v>
      </c>
      <c r="AA32" s="8">
        <v>4736.3507602096943</v>
      </c>
      <c r="AC32" s="5">
        <f t="shared" si="6"/>
        <v>37.591197349268221</v>
      </c>
      <c r="AD32" s="5">
        <f t="shared" si="7"/>
        <v>0.56728390097807579</v>
      </c>
      <c r="AE32" s="9">
        <v>24.220408737845887</v>
      </c>
      <c r="AF32" s="9">
        <v>55.994414225861235</v>
      </c>
      <c r="AG32" s="9">
        <f t="shared" si="4"/>
        <v>33.457486749762751</v>
      </c>
      <c r="AH32" s="69">
        <v>0.79199196360665958</v>
      </c>
      <c r="AI32" s="5">
        <v>1.1165361213290999</v>
      </c>
      <c r="AJ32" s="5">
        <f t="shared" si="5"/>
        <v>0.3610226060341592</v>
      </c>
      <c r="AK32" s="5">
        <v>-0.45</v>
      </c>
      <c r="AL32" s="5">
        <v>0.05</v>
      </c>
      <c r="AM32" s="70">
        <v>2</v>
      </c>
    </row>
    <row r="33" spans="1:42" ht="14.25" customHeight="1">
      <c r="A33" s="10" t="s">
        <v>27</v>
      </c>
      <c r="B33" s="5">
        <v>74.501499999999993</v>
      </c>
      <c r="C33" s="5">
        <v>0.11899999999999999</v>
      </c>
      <c r="D33" s="5">
        <v>13.047000000000001</v>
      </c>
      <c r="E33" s="5">
        <v>1.5325</v>
      </c>
      <c r="F33" s="5">
        <v>3.5000000000000003E-2</v>
      </c>
      <c r="G33" s="5">
        <v>9.7500000000000003E-2</v>
      </c>
      <c r="H33" s="5">
        <v>0.78800000000000003</v>
      </c>
      <c r="I33" s="5">
        <v>3.3984999999999999</v>
      </c>
      <c r="J33" s="5">
        <v>5.4485000000000001</v>
      </c>
      <c r="K33" s="5">
        <v>2.0999999999999998E-2</v>
      </c>
      <c r="L33" s="5">
        <v>0.71750000000000003</v>
      </c>
      <c r="M33" s="5">
        <v>99.705999999999989</v>
      </c>
      <c r="N33" s="20">
        <v>1.0249999999999999</v>
      </c>
      <c r="O33" s="1">
        <f t="shared" si="2"/>
        <v>8.8469999999999995</v>
      </c>
      <c r="P33" s="9">
        <v>50.243179407297937</v>
      </c>
      <c r="Q33" s="1">
        <f t="shared" si="3"/>
        <v>1.0718695871078765</v>
      </c>
      <c r="R33" s="20">
        <v>0.25684248685880023</v>
      </c>
      <c r="S33" s="8">
        <v>844.55828006261538</v>
      </c>
      <c r="T33" s="7">
        <v>18.930655120202537</v>
      </c>
      <c r="U33" s="8">
        <v>192.14625387429271</v>
      </c>
      <c r="V33" s="7">
        <v>23.000122107970874</v>
      </c>
      <c r="W33" s="7">
        <v>51.876657470424178</v>
      </c>
      <c r="X33" s="5">
        <v>8.274469706648409</v>
      </c>
      <c r="Y33" s="8">
        <v>113.08445394225755</v>
      </c>
      <c r="Z33" s="7">
        <v>32.573588869986644</v>
      </c>
      <c r="AA33" s="8">
        <v>4646.7686818819275</v>
      </c>
      <c r="AC33" s="5">
        <f t="shared" si="6"/>
        <v>36.71973027351568</v>
      </c>
      <c r="AD33" s="5">
        <f t="shared" si="7"/>
        <v>0.45874260927954869</v>
      </c>
      <c r="AE33" s="9">
        <v>23.221579229410455</v>
      </c>
      <c r="AF33" s="9">
        <v>53.55556243689896</v>
      </c>
      <c r="AG33" s="9">
        <f t="shared" si="4"/>
        <v>44.613262177140093</v>
      </c>
      <c r="AH33" s="69">
        <v>0.51423459085628043</v>
      </c>
      <c r="AI33" s="5">
        <v>1.2375516856947921</v>
      </c>
      <c r="AJ33" s="5">
        <f t="shared" si="5"/>
        <v>0.2880465681570975</v>
      </c>
      <c r="AK33" s="5">
        <v>-0.4</v>
      </c>
      <c r="AL33" s="5">
        <v>0.03</v>
      </c>
      <c r="AM33" s="70">
        <v>2</v>
      </c>
    </row>
    <row r="34" spans="1:42" ht="14.25" customHeight="1">
      <c r="A34" s="10" t="s">
        <v>28</v>
      </c>
      <c r="B34" s="5">
        <v>75.028000000000006</v>
      </c>
      <c r="C34" s="5">
        <v>0.106</v>
      </c>
      <c r="D34" s="5">
        <v>12.851000000000001</v>
      </c>
      <c r="E34" s="5">
        <v>1.29</v>
      </c>
      <c r="F34" s="5">
        <v>3.3000000000000002E-2</v>
      </c>
      <c r="G34" s="5">
        <v>9.8000000000000004E-2</v>
      </c>
      <c r="H34" s="5">
        <v>0.76100000000000001</v>
      </c>
      <c r="I34" s="5">
        <v>3.3540000000000001</v>
      </c>
      <c r="J34" s="5">
        <v>5.3339999999999996</v>
      </c>
      <c r="K34" s="5">
        <v>2.1000000000000001E-2</v>
      </c>
      <c r="L34" s="5">
        <v>0.7</v>
      </c>
      <c r="M34" s="5">
        <v>99.575999999999993</v>
      </c>
      <c r="N34" s="20">
        <v>0.85</v>
      </c>
      <c r="O34" s="1">
        <f t="shared" si="2"/>
        <v>8.6879999999999988</v>
      </c>
      <c r="P34" s="9">
        <v>50.345776541601445</v>
      </c>
      <c r="Q34" s="1">
        <f t="shared" si="3"/>
        <v>0.90225890203534131</v>
      </c>
      <c r="R34" s="20">
        <v>0.26787252368647724</v>
      </c>
      <c r="S34" s="8">
        <v>796.3870726612239</v>
      </c>
      <c r="T34" s="7">
        <v>18.370981628930398</v>
      </c>
      <c r="U34" s="8">
        <v>151.9000870666728</v>
      </c>
      <c r="V34" s="7">
        <v>20.017353675393487</v>
      </c>
      <c r="W34" s="7">
        <v>45.469141877682972</v>
      </c>
      <c r="X34" s="5">
        <v>6.2827539927060547</v>
      </c>
      <c r="Y34" s="7">
        <v>84.665043631430152</v>
      </c>
      <c r="Z34" s="7">
        <v>23.45476524204679</v>
      </c>
      <c r="AA34" s="8">
        <v>4126.1663799837816</v>
      </c>
      <c r="AB34" s="14">
        <v>264</v>
      </c>
      <c r="AC34" s="5">
        <f t="shared" si="6"/>
        <v>39.78483297920593</v>
      </c>
      <c r="AD34" s="5">
        <f t="shared" si="7"/>
        <v>0.53704740383318594</v>
      </c>
      <c r="AE34" s="9">
        <v>24.177309384231943</v>
      </c>
      <c r="AF34" s="9">
        <v>55.601443040159928</v>
      </c>
      <c r="AG34" s="9">
        <f t="shared" si="4"/>
        <v>43.350273205166303</v>
      </c>
      <c r="AH34" s="69">
        <v>0.55735501422095401</v>
      </c>
      <c r="AI34" s="5">
        <v>1.3030709206715283</v>
      </c>
      <c r="AJ34" s="5">
        <f t="shared" si="5"/>
        <v>0.27703009690931868</v>
      </c>
      <c r="AK34" s="5">
        <v>-0.42</v>
      </c>
      <c r="AL34" s="5">
        <v>0.06</v>
      </c>
      <c r="AM34" s="70">
        <v>2</v>
      </c>
    </row>
    <row r="35" spans="1:42" ht="14.25" customHeight="1">
      <c r="A35" s="10" t="s">
        <v>29</v>
      </c>
      <c r="B35" s="5">
        <v>76.966999999999999</v>
      </c>
      <c r="C35" s="5">
        <v>0.13300000000000001</v>
      </c>
      <c r="D35" s="5">
        <v>11.352</v>
      </c>
      <c r="E35" s="5">
        <v>1.851</v>
      </c>
      <c r="F35" s="5">
        <v>3.1E-2</v>
      </c>
      <c r="G35" s="5">
        <v>0.12</v>
      </c>
      <c r="H35" s="5">
        <v>0.84499999999999997</v>
      </c>
      <c r="I35" s="5">
        <v>2.9020000000000001</v>
      </c>
      <c r="J35" s="5">
        <v>4.476</v>
      </c>
      <c r="K35" s="5">
        <v>2.3E-2</v>
      </c>
      <c r="L35" s="5">
        <v>0.82099999999999995</v>
      </c>
      <c r="M35" s="5">
        <v>99.521000000000001</v>
      </c>
      <c r="N35" s="20">
        <v>1.28</v>
      </c>
      <c r="O35" s="1">
        <f t="shared" si="2"/>
        <v>7.3780000000000001</v>
      </c>
      <c r="P35" s="9">
        <v>50.437735309243422</v>
      </c>
      <c r="Q35" s="1">
        <f t="shared" si="3"/>
        <v>1.2946366105948968</v>
      </c>
      <c r="R35" s="20">
        <v>0.23164655741641152</v>
      </c>
      <c r="S35" s="8">
        <v>773.27907979901306</v>
      </c>
      <c r="T35" s="7">
        <v>17.80488463613294</v>
      </c>
      <c r="U35" s="8">
        <v>225.70942675753722</v>
      </c>
      <c r="V35" s="7">
        <v>30.571537464496576</v>
      </c>
      <c r="W35" s="7">
        <v>50.972180348214856</v>
      </c>
      <c r="X35" s="5">
        <v>9.8018240578970062</v>
      </c>
      <c r="Y35" s="8">
        <v>114.96190830238537</v>
      </c>
      <c r="Z35" s="7">
        <v>51.415385870046265</v>
      </c>
      <c r="AA35" s="8">
        <v>5109.8751749734502</v>
      </c>
      <c r="AB35" s="14">
        <v>180</v>
      </c>
      <c r="AC35" s="5">
        <f t="shared" si="6"/>
        <v>25.294085411865193</v>
      </c>
      <c r="AD35" s="5">
        <f t="shared" si="7"/>
        <v>0.44338321363057281</v>
      </c>
      <c r="AE35" s="9">
        <v>23.027288127630751</v>
      </c>
      <c r="AF35" s="9">
        <v>48.05195595801213</v>
      </c>
      <c r="AG35" s="9">
        <f t="shared" si="4"/>
        <v>43.430726769761442</v>
      </c>
      <c r="AH35" s="69">
        <v>0.40991274817479151</v>
      </c>
      <c r="AI35" s="5">
        <v>1.5422526599677231</v>
      </c>
      <c r="AJ35" s="5">
        <f t="shared" si="5"/>
        <v>0.44723845166877274</v>
      </c>
      <c r="AK35" s="5">
        <v>-0.33</v>
      </c>
      <c r="AL35" s="5">
        <v>0.04</v>
      </c>
      <c r="AM35" s="70">
        <v>2</v>
      </c>
    </row>
    <row r="36" spans="1:42" ht="14.25" customHeight="1">
      <c r="A36" s="10" t="s">
        <v>33</v>
      </c>
      <c r="B36" s="5">
        <v>74.344999999999999</v>
      </c>
      <c r="C36" s="5">
        <v>0.16900000000000001</v>
      </c>
      <c r="D36" s="5">
        <v>12.52</v>
      </c>
      <c r="E36" s="5">
        <v>1.502</v>
      </c>
      <c r="F36" s="5">
        <v>2.9000000000000001E-2</v>
      </c>
      <c r="G36" s="5">
        <v>0.216</v>
      </c>
      <c r="H36" s="5">
        <v>1.2929999999999999</v>
      </c>
      <c r="I36" s="5">
        <v>2.7930000000000001</v>
      </c>
      <c r="J36" s="5">
        <v>5.2190000000000003</v>
      </c>
      <c r="K36" s="5">
        <v>3.5999999999999997E-2</v>
      </c>
      <c r="L36" s="5">
        <v>1.593</v>
      </c>
      <c r="M36" s="5">
        <v>99.715000000000003</v>
      </c>
      <c r="N36" s="20">
        <v>1.1000000000000001</v>
      </c>
      <c r="O36" s="1">
        <f t="shared" si="2"/>
        <v>8.0120000000000005</v>
      </c>
      <c r="P36" s="9">
        <v>49.85193479026821</v>
      </c>
      <c r="Q36" s="1">
        <f t="shared" si="3"/>
        <v>1.050537109191537</v>
      </c>
      <c r="R36" s="20">
        <v>0.18627015830744173</v>
      </c>
      <c r="S36" s="8">
        <v>519.88895677160974</v>
      </c>
      <c r="T36" s="7">
        <v>44.46155904805908</v>
      </c>
      <c r="U36" s="8">
        <v>145.992784811441</v>
      </c>
      <c r="V36" s="5">
        <v>6.5814836112284958</v>
      </c>
      <c r="W36" s="7">
        <v>13.484420232531225</v>
      </c>
      <c r="X36" s="5">
        <v>5.2497559463087526</v>
      </c>
      <c r="Y36" s="7">
        <v>69.528441227159988</v>
      </c>
      <c r="Z36" s="7">
        <v>32.521693963033016</v>
      </c>
      <c r="AA36" s="8">
        <v>2232.5882705029576</v>
      </c>
      <c r="AB36" s="14">
        <v>90</v>
      </c>
      <c r="AC36" s="5">
        <f t="shared" si="6"/>
        <v>78.992669051798728</v>
      </c>
      <c r="AD36" s="5">
        <f t="shared" si="7"/>
        <v>0.19394106921620138</v>
      </c>
      <c r="AE36" s="9">
        <v>27.80944224923304</v>
      </c>
      <c r="AF36" s="9">
        <v>83.336250744818926</v>
      </c>
      <c r="AG36" s="9">
        <f t="shared" si="4"/>
        <v>11.692998803970301</v>
      </c>
      <c r="AH36" s="69">
        <v>1.4799699069837693</v>
      </c>
      <c r="AI36" s="5">
        <v>0.92238031817571631</v>
      </c>
      <c r="AJ36" s="5">
        <f t="shared" si="5"/>
        <v>0.46774662841612824</v>
      </c>
      <c r="AK36" s="5">
        <v>-0.45</v>
      </c>
      <c r="AL36" s="5">
        <v>0.03</v>
      </c>
      <c r="AM36" s="70">
        <v>2</v>
      </c>
    </row>
    <row r="37" spans="1:42" ht="14.25" customHeight="1">
      <c r="A37" s="10" t="s">
        <v>34</v>
      </c>
      <c r="B37" s="5">
        <v>74.408000000000001</v>
      </c>
      <c r="C37" s="5">
        <v>0.248</v>
      </c>
      <c r="D37" s="5">
        <v>12.766</v>
      </c>
      <c r="E37" s="5">
        <v>2.0299999999999998</v>
      </c>
      <c r="F37" s="5">
        <v>3.3000000000000002E-2</v>
      </c>
      <c r="G37" s="5">
        <v>0.26900000000000002</v>
      </c>
      <c r="H37" s="5">
        <v>1.196</v>
      </c>
      <c r="I37" s="5">
        <v>3.1269999999999998</v>
      </c>
      <c r="J37" s="5">
        <v>5.1589999999999998</v>
      </c>
      <c r="K37" s="5">
        <v>5.8000000000000003E-2</v>
      </c>
      <c r="L37" s="5">
        <v>0.90200000000000002</v>
      </c>
      <c r="M37" s="7">
        <v>100.197</v>
      </c>
      <c r="N37" s="20">
        <v>1.48</v>
      </c>
      <c r="O37" s="1">
        <f t="shared" si="2"/>
        <v>8.2859999999999996</v>
      </c>
      <c r="P37" s="9">
        <v>49.734077158784537</v>
      </c>
      <c r="Q37" s="1">
        <f t="shared" si="3"/>
        <v>1.4198337760711186</v>
      </c>
      <c r="R37" s="20">
        <v>0.18992884510125896</v>
      </c>
      <c r="S37" s="8">
        <v>510.44648725488537</v>
      </c>
      <c r="T37" s="7">
        <v>61.725361808687104</v>
      </c>
      <c r="U37" s="8">
        <v>191.08654334727194</v>
      </c>
      <c r="V37" s="5">
        <v>9.3209579305445907</v>
      </c>
      <c r="W37" s="7">
        <v>17.609150308112596</v>
      </c>
      <c r="X37" s="5">
        <v>6.7888709928133526</v>
      </c>
      <c r="Y37" s="7">
        <v>84.379000988556655</v>
      </c>
      <c r="Z37" s="7">
        <v>32.659006778643345</v>
      </c>
      <c r="AA37" s="8">
        <v>2602.6936209306195</v>
      </c>
      <c r="AB37" s="14">
        <v>194</v>
      </c>
      <c r="AC37" s="5">
        <f t="shared" si="6"/>
        <v>54.763307704904726</v>
      </c>
      <c r="AD37" s="5">
        <f t="shared" si="7"/>
        <v>0.20869114473754816</v>
      </c>
      <c r="AE37" s="9">
        <v>28.147028209779609</v>
      </c>
      <c r="AF37" s="9">
        <v>83.902048008972599</v>
      </c>
      <c r="AG37" s="9">
        <f t="shared" si="4"/>
        <v>8.2696394528552783</v>
      </c>
      <c r="AH37" s="69">
        <v>1.4764294452759399</v>
      </c>
      <c r="AI37" s="5">
        <v>0.88722090765438144</v>
      </c>
      <c r="AJ37" s="5">
        <f t="shared" si="5"/>
        <v>0.38705135633298748</v>
      </c>
      <c r="AK37" s="5">
        <v>-0.41</v>
      </c>
      <c r="AL37" s="5">
        <v>0.04</v>
      </c>
      <c r="AM37" s="70">
        <v>2</v>
      </c>
    </row>
    <row r="38" spans="1:42" ht="14.25" customHeight="1">
      <c r="A38" s="10" t="s">
        <v>37</v>
      </c>
      <c r="B38" s="5">
        <v>74.174000000000007</v>
      </c>
      <c r="C38" s="5">
        <v>0.214</v>
      </c>
      <c r="D38" s="5">
        <v>12.891999999999999</v>
      </c>
      <c r="E38" s="5">
        <v>1.948</v>
      </c>
      <c r="F38" s="5">
        <v>3.6999999999999998E-2</v>
      </c>
      <c r="G38" s="5">
        <v>0.23899999999999999</v>
      </c>
      <c r="H38" s="5">
        <v>1.0900000000000001</v>
      </c>
      <c r="I38" s="5">
        <v>3.3250000000000002</v>
      </c>
      <c r="J38" s="5">
        <v>4.8840000000000003</v>
      </c>
      <c r="K38" s="5">
        <v>4.8000000000000001E-2</v>
      </c>
      <c r="L38" s="5">
        <v>0.83499999999999996</v>
      </c>
      <c r="M38" s="5">
        <v>99.686000000000007</v>
      </c>
      <c r="N38" s="20">
        <v>1.36</v>
      </c>
      <c r="O38" s="1">
        <f t="shared" si="2"/>
        <v>8.2089999999999996</v>
      </c>
      <c r="P38" s="9">
        <v>50.300700341421873</v>
      </c>
      <c r="Q38" s="1">
        <f t="shared" si="3"/>
        <v>1.3624808846239107</v>
      </c>
      <c r="R38" s="20">
        <v>0.22427561031257118</v>
      </c>
      <c r="S38" s="8">
        <v>519.62445902217416</v>
      </c>
      <c r="T38" s="7">
        <v>64.335883672631581</v>
      </c>
      <c r="U38" s="8">
        <v>197.67088490565052</v>
      </c>
      <c r="V38" s="5">
        <v>7.9688354863718658</v>
      </c>
      <c r="W38" s="7">
        <v>13.994935313839353</v>
      </c>
      <c r="X38" s="5">
        <v>7.4007753762283137</v>
      </c>
      <c r="Y38" s="7">
        <v>88.503005646408781</v>
      </c>
      <c r="Z38" s="7">
        <v>28.248613152988767</v>
      </c>
      <c r="AA38" s="8">
        <v>2411.5639918686948</v>
      </c>
      <c r="AC38" s="5">
        <f t="shared" si="6"/>
        <v>65.207075727792969</v>
      </c>
      <c r="AD38" s="5">
        <f t="shared" si="7"/>
        <v>0.15812949189265449</v>
      </c>
      <c r="AE38" s="9">
        <v>26.709483109105022</v>
      </c>
      <c r="AF38" s="9">
        <v>78.026715052946969</v>
      </c>
      <c r="AG38" s="9">
        <f t="shared" si="4"/>
        <v>8.0767439469121936</v>
      </c>
      <c r="AH38" s="69">
        <v>1.1475662899364445</v>
      </c>
      <c r="AI38" s="5">
        <v>0.79564829544060889</v>
      </c>
      <c r="AJ38" s="5">
        <f t="shared" si="5"/>
        <v>0.31918252884934672</v>
      </c>
      <c r="AK38" s="5">
        <v>-0.4</v>
      </c>
      <c r="AL38" s="5">
        <v>0.02</v>
      </c>
      <c r="AM38" s="70">
        <v>2</v>
      </c>
    </row>
    <row r="39" spans="1:42" ht="14.25" customHeight="1">
      <c r="A39" s="13" t="s">
        <v>30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20"/>
      <c r="O39" s="1"/>
      <c r="P39" s="9"/>
      <c r="Q39" s="1"/>
      <c r="R39" s="20"/>
      <c r="T39" s="2"/>
      <c r="U39" s="2"/>
      <c r="X39" s="2"/>
      <c r="AA39" s="8"/>
      <c r="AC39" s="5"/>
      <c r="AD39" s="5"/>
      <c r="AE39" s="9"/>
      <c r="AF39" s="9"/>
      <c r="AG39" s="9"/>
      <c r="AH39" s="69"/>
      <c r="AI39" s="5"/>
      <c r="AJ39" s="5"/>
      <c r="AK39" s="5"/>
      <c r="AL39" s="5"/>
      <c r="AM39" s="70"/>
    </row>
    <row r="40" spans="1:42" ht="14.25" customHeight="1">
      <c r="A40" s="10" t="s">
        <v>15</v>
      </c>
      <c r="B40" s="17">
        <v>75.504000000000005</v>
      </c>
      <c r="C40" s="17">
        <v>8.2000000000000003E-2</v>
      </c>
      <c r="D40" s="17">
        <v>12.657999999999999</v>
      </c>
      <c r="E40" s="17">
        <v>1.131</v>
      </c>
      <c r="F40" s="17">
        <v>8.9999999999999993E-3</v>
      </c>
      <c r="G40" s="17">
        <v>9.0999999999999998E-2</v>
      </c>
      <c r="H40" s="17">
        <v>0.53400000000000003</v>
      </c>
      <c r="I40" s="17">
        <v>3.1960000000000002</v>
      </c>
      <c r="J40" s="17">
        <v>5.3369999999999997</v>
      </c>
      <c r="K40" s="17">
        <v>0</v>
      </c>
      <c r="L40" s="17">
        <v>0.83199999999999996</v>
      </c>
      <c r="M40" s="17">
        <v>99.373999999999995</v>
      </c>
      <c r="N40" s="76">
        <v>0.23</v>
      </c>
      <c r="O40" s="1">
        <f t="shared" si="2"/>
        <v>8.5329999999999995</v>
      </c>
      <c r="P40" s="9">
        <v>51.323647826965683</v>
      </c>
      <c r="Q40" s="1">
        <f t="shared" si="3"/>
        <v>0.79105024666819468</v>
      </c>
      <c r="R40" s="20">
        <v>0.77404460163080857</v>
      </c>
      <c r="S40" s="8">
        <v>647.87151601812195</v>
      </c>
      <c r="T40" s="7">
        <v>10.638246593043666</v>
      </c>
      <c r="U40" s="8">
        <v>181.03912314526434</v>
      </c>
      <c r="V40" s="5">
        <v>6.3891644028145285</v>
      </c>
      <c r="W40" s="7">
        <v>22.889913325177485</v>
      </c>
      <c r="X40" s="5">
        <v>8.3332375309007016</v>
      </c>
      <c r="Y40" s="7">
        <v>76.560941398226561</v>
      </c>
      <c r="Z40" s="7">
        <v>24.586143581104004</v>
      </c>
      <c r="AA40" s="8">
        <v>3034.493352330674</v>
      </c>
      <c r="AC40" s="5">
        <f t="shared" ref="AC40:AC47" si="8">S40/V40</f>
        <v>101.401603585709</v>
      </c>
      <c r="AD40" s="5">
        <f t="shared" ref="AD40:AD47" si="9">W40/Y40</f>
        <v>0.29897638282838174</v>
      </c>
      <c r="AE40" s="9">
        <v>21.724944533735936</v>
      </c>
      <c r="AF40" s="9">
        <v>68.385743009450337</v>
      </c>
      <c r="AG40" s="9">
        <f t="shared" si="4"/>
        <v>60.900216060207157</v>
      </c>
      <c r="AH40" s="69">
        <v>0.85466211195600661</v>
      </c>
      <c r="AI40" s="5">
        <v>0.13138514175899688</v>
      </c>
      <c r="AJ40" s="5">
        <f t="shared" si="5"/>
        <v>0.32113167800825282</v>
      </c>
      <c r="AK40" s="5">
        <v>-0.46</v>
      </c>
      <c r="AL40" s="5">
        <v>0.03</v>
      </c>
      <c r="AM40" s="70">
        <v>2</v>
      </c>
    </row>
    <row r="41" spans="1:42" ht="14.25" customHeight="1">
      <c r="A41" s="10" t="s">
        <v>16</v>
      </c>
      <c r="B41" s="17">
        <v>75.376000000000005</v>
      </c>
      <c r="C41" s="17">
        <v>0.104</v>
      </c>
      <c r="D41" s="17">
        <v>12.429</v>
      </c>
      <c r="E41" s="17">
        <v>1.34</v>
      </c>
      <c r="F41" s="17">
        <v>2.8000000000000001E-2</v>
      </c>
      <c r="G41" s="17">
        <v>0.109</v>
      </c>
      <c r="H41" s="17">
        <v>0.80200000000000005</v>
      </c>
      <c r="I41" s="17">
        <v>2.9140000000000001</v>
      </c>
      <c r="J41" s="17">
        <v>5.3049999999999997</v>
      </c>
      <c r="K41" s="17">
        <v>8.0000000000000002E-3</v>
      </c>
      <c r="L41" s="17">
        <v>1.0169999999999999</v>
      </c>
      <c r="M41" s="17">
        <v>99.432000000000002</v>
      </c>
      <c r="N41" s="76">
        <v>0.88</v>
      </c>
      <c r="O41" s="1">
        <f t="shared" si="2"/>
        <v>8.2189999999999994</v>
      </c>
      <c r="P41" s="9">
        <v>50.890947768268532</v>
      </c>
      <c r="Q41" s="1">
        <f t="shared" si="3"/>
        <v>0.93723017730802904</v>
      </c>
      <c r="R41" s="20">
        <v>0.27031509121061364</v>
      </c>
      <c r="S41" s="8">
        <v>593.81299268300222</v>
      </c>
      <c r="T41" s="7">
        <v>14.38763581179507</v>
      </c>
      <c r="U41" s="8">
        <v>147.13688598552352</v>
      </c>
      <c r="V41" s="5">
        <v>7.1928890113081394</v>
      </c>
      <c r="W41" s="7">
        <v>17.981065991658046</v>
      </c>
      <c r="X41" s="5">
        <v>6.2393868590248589</v>
      </c>
      <c r="Y41" s="7">
        <v>85.545316882471965</v>
      </c>
      <c r="Z41" s="7">
        <v>79.710958902986093</v>
      </c>
      <c r="AA41" s="8">
        <v>2993.7680274398763</v>
      </c>
      <c r="AB41" s="14">
        <v>65.599999999999994</v>
      </c>
      <c r="AC41" s="5">
        <f t="shared" si="8"/>
        <v>82.555561715112304</v>
      </c>
      <c r="AD41" s="5">
        <f t="shared" si="9"/>
        <v>0.21019345823876801</v>
      </c>
      <c r="AE41" s="9">
        <v>23.581946321007454</v>
      </c>
      <c r="AF41" s="9">
        <v>74.163965968271114</v>
      </c>
      <c r="AG41" s="9">
        <f t="shared" si="4"/>
        <v>41.272450905116095</v>
      </c>
      <c r="AH41" s="69">
        <v>0.62793670789758649</v>
      </c>
      <c r="AI41" s="5">
        <v>0.81972112703170785</v>
      </c>
      <c r="AJ41" s="5">
        <f t="shared" si="5"/>
        <v>0.93179804351532747</v>
      </c>
      <c r="AK41" s="5">
        <v>-0.28000000000000003</v>
      </c>
      <c r="AL41" s="5">
        <v>0.02</v>
      </c>
      <c r="AM41" s="70">
        <v>2</v>
      </c>
    </row>
    <row r="42" spans="1:42" ht="14.25" customHeight="1">
      <c r="A42" s="10" t="s">
        <v>17</v>
      </c>
      <c r="B42" s="17">
        <v>75.957999999999998</v>
      </c>
      <c r="C42" s="17">
        <v>9.4500000000000001E-2</v>
      </c>
      <c r="D42" s="17">
        <v>12.472</v>
      </c>
      <c r="E42" s="17">
        <v>1.1659999999999999</v>
      </c>
      <c r="F42" s="17">
        <v>2.4500000000000001E-2</v>
      </c>
      <c r="G42" s="17">
        <v>8.3500000000000005E-2</v>
      </c>
      <c r="H42" s="17">
        <v>0.63149999999999995</v>
      </c>
      <c r="I42" s="17">
        <v>3.5404999999999998</v>
      </c>
      <c r="J42" s="17">
        <v>4.9855</v>
      </c>
      <c r="K42" s="17">
        <v>8.9999999999999993E-3</v>
      </c>
      <c r="L42" s="17">
        <v>0.53649999999999998</v>
      </c>
      <c r="M42" s="17">
        <v>99.501499999999993</v>
      </c>
      <c r="N42" s="76">
        <v>0.79500000000000004</v>
      </c>
      <c r="O42" s="1">
        <f t="shared" si="2"/>
        <v>8.5259999999999998</v>
      </c>
      <c r="P42" s="9">
        <v>50.208078216896908</v>
      </c>
      <c r="Q42" s="1">
        <f t="shared" si="3"/>
        <v>0.81553013935907592</v>
      </c>
      <c r="R42" s="20">
        <v>0.24242424242424229</v>
      </c>
      <c r="S42" s="8">
        <v>604.23280335919299</v>
      </c>
      <c r="T42" s="7">
        <v>11.466895634725324</v>
      </c>
      <c r="U42" s="8">
        <v>145.24988173426627</v>
      </c>
      <c r="V42" s="5">
        <v>6.3863999935739013</v>
      </c>
      <c r="W42" s="7">
        <v>17.865091900045112</v>
      </c>
      <c r="X42" s="5">
        <v>6.4589020578919598</v>
      </c>
      <c r="Y42" s="7">
        <v>84.212894248181072</v>
      </c>
      <c r="Z42" s="7">
        <v>20.588300969808451</v>
      </c>
      <c r="AA42" s="8">
        <v>2647.8994355094746</v>
      </c>
      <c r="AC42" s="5">
        <f t="shared" si="8"/>
        <v>94.612427027305174</v>
      </c>
      <c r="AD42" s="5">
        <f t="shared" si="9"/>
        <v>0.21214200105028433</v>
      </c>
      <c r="AE42" s="9">
        <v>22.488323933754238</v>
      </c>
      <c r="AF42" s="9">
        <v>68.495442386266063</v>
      </c>
      <c r="AG42" s="9">
        <f t="shared" si="4"/>
        <v>52.693669028380121</v>
      </c>
      <c r="AH42" s="69">
        <v>0.1561959378098802</v>
      </c>
      <c r="AI42" s="5">
        <v>0.69517079832124473</v>
      </c>
      <c r="AJ42" s="5">
        <f t="shared" si="5"/>
        <v>0.24447919945766666</v>
      </c>
      <c r="AK42" s="5">
        <v>-0.4</v>
      </c>
      <c r="AL42" s="5">
        <v>0.02</v>
      </c>
      <c r="AM42" s="70">
        <v>2</v>
      </c>
    </row>
    <row r="43" spans="1:42" ht="14.25" customHeight="1">
      <c r="A43" s="10" t="s">
        <v>31</v>
      </c>
      <c r="B43" s="5">
        <v>75.700999999999993</v>
      </c>
      <c r="C43" s="5">
        <v>0.129</v>
      </c>
      <c r="D43" s="5">
        <v>12.445</v>
      </c>
      <c r="E43" s="5">
        <v>1.4279999999999999</v>
      </c>
      <c r="F43" s="5">
        <v>2.1000000000000001E-2</v>
      </c>
      <c r="G43" s="5">
        <v>0.123</v>
      </c>
      <c r="H43" s="5">
        <v>0.70799999999999996</v>
      </c>
      <c r="I43" s="5">
        <v>3.0779999999999998</v>
      </c>
      <c r="J43" s="5">
        <v>5.4210000000000003</v>
      </c>
      <c r="K43" s="5">
        <v>1.7999999999999999E-2</v>
      </c>
      <c r="L43" s="5">
        <v>0.59699999999999998</v>
      </c>
      <c r="M43" s="5">
        <v>99.668999999999997</v>
      </c>
      <c r="N43" s="20">
        <v>1</v>
      </c>
      <c r="O43" s="1">
        <f t="shared" si="2"/>
        <v>8.4990000000000006</v>
      </c>
      <c r="P43" s="9">
        <v>50.45968890754056</v>
      </c>
      <c r="Q43" s="1">
        <f t="shared" si="3"/>
        <v>0.9987796217879592</v>
      </c>
      <c r="R43" s="20">
        <v>0.22191098661686889</v>
      </c>
      <c r="S43" s="8">
        <v>557.95441616051176</v>
      </c>
      <c r="T43" s="7">
        <v>20.351961814852849</v>
      </c>
      <c r="U43" s="8">
        <v>155.24277220214549</v>
      </c>
      <c r="V43" s="5">
        <v>7.5944846500580354</v>
      </c>
      <c r="W43" s="7">
        <v>19.497355309047915</v>
      </c>
      <c r="X43" s="5">
        <v>5.8929532632661141</v>
      </c>
      <c r="Y43" s="7">
        <v>85.036546991403341</v>
      </c>
      <c r="Z43" s="7">
        <v>24.881881926852731</v>
      </c>
      <c r="AA43" s="8">
        <v>2943.5238787246631</v>
      </c>
      <c r="AB43" s="14">
        <v>110</v>
      </c>
      <c r="AC43" s="5">
        <f t="shared" si="8"/>
        <v>73.468371044274605</v>
      </c>
      <c r="AD43" s="5">
        <f t="shared" si="9"/>
        <v>0.22928206752114447</v>
      </c>
      <c r="AE43" s="9">
        <v>26.343798307353897</v>
      </c>
      <c r="AF43" s="9">
        <v>80.656234251305804</v>
      </c>
      <c r="AG43" s="9">
        <f t="shared" si="4"/>
        <v>27.415264495696771</v>
      </c>
      <c r="AH43" s="69">
        <v>0.2655775625507511</v>
      </c>
      <c r="AI43" s="5">
        <v>1.0547958790990177</v>
      </c>
      <c r="AJ43" s="5">
        <f t="shared" si="5"/>
        <v>0.29260221407353398</v>
      </c>
      <c r="AK43" s="5">
        <v>-0.28000000000000003</v>
      </c>
      <c r="AL43" s="5">
        <v>0.04</v>
      </c>
      <c r="AM43" s="70">
        <v>2</v>
      </c>
    </row>
    <row r="44" spans="1:42" ht="14.25" customHeight="1">
      <c r="A44" s="10" t="s">
        <v>32</v>
      </c>
      <c r="B44" s="5">
        <v>75.480999999999995</v>
      </c>
      <c r="C44" s="5">
        <v>0.13500000000000001</v>
      </c>
      <c r="D44" s="5">
        <v>12.497</v>
      </c>
      <c r="E44" s="5">
        <v>1.5089999999999999</v>
      </c>
      <c r="F44" s="5">
        <v>2.4E-2</v>
      </c>
      <c r="G44" s="5">
        <v>0.123</v>
      </c>
      <c r="H44" s="5">
        <v>0.76800000000000002</v>
      </c>
      <c r="I44" s="5">
        <v>3.19</v>
      </c>
      <c r="J44" s="5">
        <v>5.3220000000000001</v>
      </c>
      <c r="K44" s="5">
        <v>1.9E-2</v>
      </c>
      <c r="L44" s="5">
        <v>0.57999999999999996</v>
      </c>
      <c r="M44" s="5">
        <v>99.647999999999996</v>
      </c>
      <c r="N44" s="20">
        <v>1.01</v>
      </c>
      <c r="O44" s="1">
        <f t="shared" si="2"/>
        <v>8.5120000000000005</v>
      </c>
      <c r="P44" s="9">
        <v>50.185876120751125</v>
      </c>
      <c r="Q44" s="1">
        <f t="shared" si="3"/>
        <v>1.0554330877297131</v>
      </c>
      <c r="R44" s="20">
        <v>0.25631396804359025</v>
      </c>
      <c r="S44" s="8">
        <v>562.45712612273883</v>
      </c>
      <c r="T44" s="7">
        <v>24.553823495053788</v>
      </c>
      <c r="U44" s="8">
        <v>164.55299386990308</v>
      </c>
      <c r="V44" s="5">
        <v>7.9684943780221014</v>
      </c>
      <c r="W44" s="7">
        <v>28.578174701559735</v>
      </c>
      <c r="X44" s="5">
        <v>6.4339407450167538</v>
      </c>
      <c r="Y44" s="7">
        <v>86.034537849788663</v>
      </c>
      <c r="Z44" s="7">
        <v>29.385987530571789</v>
      </c>
      <c r="AA44" s="8">
        <v>3003.9049689445324</v>
      </c>
      <c r="AC44" s="5">
        <f t="shared" si="8"/>
        <v>70.585119275989129</v>
      </c>
      <c r="AD44" s="5">
        <f t="shared" si="9"/>
        <v>0.33217095617408415</v>
      </c>
      <c r="AE44" s="9">
        <v>25.575770805373587</v>
      </c>
      <c r="AF44" s="9">
        <v>78.549368921302687</v>
      </c>
      <c r="AG44" s="9">
        <f t="shared" si="4"/>
        <v>22.90710960906118</v>
      </c>
      <c r="AH44" s="69">
        <v>0.3986763161684449</v>
      </c>
      <c r="AI44" s="5">
        <v>1.1526301000682697</v>
      </c>
      <c r="AJ44" s="5">
        <f t="shared" si="5"/>
        <v>0.34156035779349481</v>
      </c>
      <c r="AK44" s="5">
        <v>-0.46</v>
      </c>
      <c r="AL44" s="5">
        <v>0.05</v>
      </c>
      <c r="AM44" s="70">
        <v>2</v>
      </c>
    </row>
    <row r="45" spans="1:42" ht="14.25" customHeight="1">
      <c r="A45" s="10" t="s">
        <v>35</v>
      </c>
      <c r="B45" s="5">
        <v>73.467333333333329</v>
      </c>
      <c r="C45" s="5">
        <v>0.215</v>
      </c>
      <c r="D45" s="5">
        <v>13.072666666666665</v>
      </c>
      <c r="E45" s="5">
        <v>1.781666666666667</v>
      </c>
      <c r="F45" s="5">
        <v>3.4000000000000002E-2</v>
      </c>
      <c r="G45" s="5">
        <v>0.30533333333333329</v>
      </c>
      <c r="H45" s="5">
        <v>1.0509999999999999</v>
      </c>
      <c r="I45" s="5">
        <v>3.136333333333333</v>
      </c>
      <c r="J45" s="5">
        <v>5.3659999999999997</v>
      </c>
      <c r="K45" s="5">
        <v>5.1333333333333335E-2</v>
      </c>
      <c r="L45" s="5">
        <v>1.1979999999999997</v>
      </c>
      <c r="M45" s="5">
        <v>99.679000000000016</v>
      </c>
      <c r="N45" s="20">
        <v>1.22</v>
      </c>
      <c r="O45" s="1">
        <f t="shared" si="2"/>
        <v>8.5023333333333326</v>
      </c>
      <c r="P45" s="9">
        <v>50.374496185204109</v>
      </c>
      <c r="Q45" s="1">
        <f t="shared" si="3"/>
        <v>1.2461431088834367</v>
      </c>
      <c r="R45" s="20">
        <v>0.23916432803242926</v>
      </c>
      <c r="S45" s="8">
        <v>556.42864790794567</v>
      </c>
      <c r="T45" s="7">
        <v>61.452602922172787</v>
      </c>
      <c r="U45" s="8">
        <v>175.97438089970922</v>
      </c>
      <c r="V45" s="5">
        <v>7.1478437660162779</v>
      </c>
      <c r="W45" s="7">
        <v>15.627167815634774</v>
      </c>
      <c r="X45" s="5">
        <v>6.0930488468043649</v>
      </c>
      <c r="Y45" s="7">
        <v>74.892250586873132</v>
      </c>
      <c r="Z45" s="7">
        <v>29.701139915439583</v>
      </c>
      <c r="AA45" s="8">
        <v>3044.7489150615947</v>
      </c>
      <c r="AB45" s="14">
        <v>111</v>
      </c>
      <c r="AC45" s="5">
        <f t="shared" si="8"/>
        <v>77.84566452801208</v>
      </c>
      <c r="AD45" s="5">
        <f t="shared" si="9"/>
        <v>0.20866201366865925</v>
      </c>
      <c r="AE45" s="9">
        <v>28.881170219405494</v>
      </c>
      <c r="AF45" s="9">
        <v>80.056839349797826</v>
      </c>
      <c r="AG45" s="9">
        <f t="shared" si="4"/>
        <v>9.0545985271387099</v>
      </c>
      <c r="AH45" s="69">
        <v>3.1427683223031972</v>
      </c>
      <c r="AI45" s="5">
        <v>0.89575204134169506</v>
      </c>
      <c r="AJ45" s="5">
        <f t="shared" si="5"/>
        <v>0.39658495615627154</v>
      </c>
      <c r="AK45" s="5">
        <v>-0.44</v>
      </c>
      <c r="AL45" s="5">
        <v>0.01</v>
      </c>
      <c r="AM45" s="70">
        <v>2</v>
      </c>
    </row>
    <row r="46" spans="1:42" ht="14.25" customHeight="1">
      <c r="A46" s="10" t="s">
        <v>36</v>
      </c>
      <c r="B46" s="5">
        <v>74.650999999999996</v>
      </c>
      <c r="C46" s="5">
        <v>0.21099999999999999</v>
      </c>
      <c r="D46" s="5">
        <v>12.826000000000001</v>
      </c>
      <c r="E46" s="5">
        <v>1.839</v>
      </c>
      <c r="F46" s="5">
        <v>3.6999999999999998E-2</v>
      </c>
      <c r="G46" s="5">
        <v>0.219</v>
      </c>
      <c r="H46" s="5">
        <v>1.08</v>
      </c>
      <c r="I46" s="5">
        <v>3.165</v>
      </c>
      <c r="J46" s="5">
        <v>5.2140000000000004</v>
      </c>
      <c r="K46" s="5">
        <v>4.2999999999999997E-2</v>
      </c>
      <c r="L46" s="5">
        <v>0.53500000000000003</v>
      </c>
      <c r="M46" s="5">
        <v>99.82</v>
      </c>
      <c r="N46" s="20">
        <v>1.1200000000000001</v>
      </c>
      <c r="O46" s="1">
        <f t="shared" si="2"/>
        <v>8.3790000000000013</v>
      </c>
      <c r="P46" s="9">
        <v>50.024068392043354</v>
      </c>
      <c r="Q46" s="1">
        <f t="shared" si="3"/>
        <v>1.2862435045294518</v>
      </c>
      <c r="R46" s="20">
        <v>0.32330372787142758</v>
      </c>
      <c r="S46" s="8">
        <v>553.34139659190737</v>
      </c>
      <c r="T46" s="7">
        <v>54.18307431681351</v>
      </c>
      <c r="U46" s="8">
        <v>189.59208422298195</v>
      </c>
      <c r="V46" s="5">
        <v>7.7972467362091251</v>
      </c>
      <c r="W46" s="7">
        <v>34.804813147744618</v>
      </c>
      <c r="X46" s="5">
        <v>6.6574648376570957</v>
      </c>
      <c r="Y46" s="7">
        <v>89.704547979383321</v>
      </c>
      <c r="Z46" s="7">
        <v>23.265122995988673</v>
      </c>
      <c r="AA46" s="8">
        <v>2768.6036048407009</v>
      </c>
      <c r="AB46" s="14">
        <v>239</v>
      </c>
      <c r="AC46" s="5">
        <f t="shared" si="8"/>
        <v>70.966254539859747</v>
      </c>
      <c r="AD46" s="5">
        <f t="shared" si="9"/>
        <v>0.38799385239356832</v>
      </c>
      <c r="AE46" s="9">
        <v>28.478120252408793</v>
      </c>
      <c r="AF46" s="9">
        <v>78.223117161419026</v>
      </c>
      <c r="AG46" s="9">
        <f t="shared" si="4"/>
        <v>10.212440020595148</v>
      </c>
      <c r="AH46" s="69">
        <v>0.91122394231630099</v>
      </c>
      <c r="AI46" s="5">
        <v>0.72003028066231978</v>
      </c>
      <c r="AJ46" s="5">
        <f t="shared" si="5"/>
        <v>0.25935276995471473</v>
      </c>
      <c r="AK46" s="5">
        <v>-0.43</v>
      </c>
      <c r="AL46" s="5">
        <v>0</v>
      </c>
      <c r="AM46" s="70">
        <v>2</v>
      </c>
    </row>
    <row r="47" spans="1:42" ht="14.25" customHeight="1">
      <c r="A47" s="10" t="s">
        <v>38</v>
      </c>
      <c r="B47" s="1">
        <v>74.162999999999997</v>
      </c>
      <c r="C47" s="1">
        <v>0.219</v>
      </c>
      <c r="D47" s="1">
        <v>13.025</v>
      </c>
      <c r="E47" s="1">
        <v>1.9259999999999999</v>
      </c>
      <c r="F47" s="1">
        <v>3.4000000000000002E-2</v>
      </c>
      <c r="G47" s="1">
        <v>0.214</v>
      </c>
      <c r="H47" s="1">
        <v>0.98899999999999999</v>
      </c>
      <c r="I47" s="1">
        <v>3.391</v>
      </c>
      <c r="J47" s="1">
        <v>4.899</v>
      </c>
      <c r="K47" s="1">
        <v>0.05</v>
      </c>
      <c r="L47" s="1">
        <v>0.66400000000000003</v>
      </c>
      <c r="M47" s="1">
        <v>99.573999999999998</v>
      </c>
      <c r="N47" s="1">
        <v>1.1000000000000001</v>
      </c>
      <c r="O47" s="1">
        <f t="shared" si="2"/>
        <v>8.2899999999999991</v>
      </c>
      <c r="P47" s="9">
        <v>50.672966606195708</v>
      </c>
      <c r="Q47" s="1">
        <f t="shared" si="3"/>
        <v>1.3470935235039283</v>
      </c>
      <c r="R47" s="20">
        <v>0.36540902272989484</v>
      </c>
      <c r="S47" s="8">
        <v>511.38268650740201</v>
      </c>
      <c r="T47" s="7">
        <v>51.952653689201362</v>
      </c>
      <c r="U47" s="8">
        <v>160.46755776571948</v>
      </c>
      <c r="V47" s="5">
        <v>8.3514704379738411</v>
      </c>
      <c r="W47" s="7">
        <v>17.17182716884836</v>
      </c>
      <c r="X47" s="5">
        <v>6.0664409975001714</v>
      </c>
      <c r="Y47" s="7">
        <v>83.950981661834433</v>
      </c>
      <c r="Z47" s="7">
        <v>23.317422334067277</v>
      </c>
      <c r="AA47" s="8">
        <v>2453.9105525532127</v>
      </c>
      <c r="AB47" s="14">
        <v>157</v>
      </c>
      <c r="AC47" s="5">
        <f t="shared" si="8"/>
        <v>61.232652417969774</v>
      </c>
      <c r="AD47" s="5">
        <f t="shared" si="9"/>
        <v>0.20454587699782634</v>
      </c>
      <c r="AE47" s="9">
        <v>26.451680290279612</v>
      </c>
      <c r="AF47" s="9">
        <v>79.527745790048044</v>
      </c>
      <c r="AG47" s="9">
        <f t="shared" si="4"/>
        <v>9.8432447660261797</v>
      </c>
      <c r="AH47" s="69">
        <v>1.0194427604984109</v>
      </c>
      <c r="AI47" s="5">
        <v>0.5371146715883891</v>
      </c>
      <c r="AJ47" s="5">
        <f t="shared" si="5"/>
        <v>0.27775044284762401</v>
      </c>
      <c r="AK47" s="5">
        <v>-0.38</v>
      </c>
      <c r="AL47" s="5">
        <v>0.02</v>
      </c>
      <c r="AM47" s="70">
        <v>2</v>
      </c>
      <c r="AN47" s="6"/>
      <c r="AO47" s="20"/>
      <c r="AP47" s="20"/>
    </row>
    <row r="48" spans="1:42" ht="14.25" customHeight="1">
      <c r="A48" s="13" t="s">
        <v>199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0"/>
      <c r="O48" s="1"/>
      <c r="P48" s="9"/>
      <c r="Q48" s="9"/>
      <c r="R48" s="20"/>
      <c r="S48" s="8"/>
      <c r="T48" s="8"/>
      <c r="U48" s="8"/>
      <c r="V48" s="5"/>
      <c r="W48" s="7"/>
      <c r="X48" s="5"/>
      <c r="Y48" s="7"/>
      <c r="Z48" s="7"/>
      <c r="AA48" s="8"/>
      <c r="AC48" s="5"/>
      <c r="AD48" s="5"/>
      <c r="AE48" s="9"/>
      <c r="AF48" s="9"/>
      <c r="AG48" s="9"/>
      <c r="AH48" s="69"/>
      <c r="AI48" s="5"/>
      <c r="AJ48" s="5"/>
      <c r="AK48" s="5"/>
      <c r="AL48" s="5"/>
      <c r="AM48" s="70"/>
    </row>
    <row r="49" spans="1:39" ht="14.25" customHeight="1">
      <c r="A49" s="10" t="s">
        <v>75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0"/>
      <c r="O49" s="1"/>
      <c r="P49" s="9"/>
      <c r="Q49" s="9"/>
      <c r="R49" s="20"/>
      <c r="S49" s="8"/>
      <c r="T49" s="8"/>
      <c r="U49" s="8"/>
      <c r="V49" s="5"/>
      <c r="W49" s="7"/>
      <c r="X49" s="5"/>
      <c r="Y49" s="7"/>
      <c r="Z49" s="7"/>
      <c r="AA49" s="8"/>
      <c r="AC49" s="5"/>
      <c r="AD49" s="5"/>
      <c r="AE49" s="9"/>
      <c r="AF49" s="9"/>
      <c r="AG49" s="9"/>
      <c r="AH49" s="69"/>
      <c r="AI49" s="5"/>
      <c r="AJ49" s="5"/>
      <c r="AK49" s="5">
        <v>-0.32</v>
      </c>
      <c r="AL49" s="5">
        <v>0.02</v>
      </c>
      <c r="AM49" s="70">
        <v>2</v>
      </c>
    </row>
    <row r="50" spans="1:39" ht="14.25" customHeight="1">
      <c r="A50" s="10" t="s">
        <v>76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0"/>
      <c r="O50" s="1"/>
      <c r="P50" s="9"/>
      <c r="Q50" s="9"/>
      <c r="R50" s="20"/>
      <c r="S50" s="8"/>
      <c r="T50" s="8"/>
      <c r="U50" s="8"/>
      <c r="V50" s="5"/>
      <c r="W50" s="7"/>
      <c r="X50" s="5"/>
      <c r="Y50" s="7"/>
      <c r="Z50" s="7"/>
      <c r="AA50" s="8"/>
      <c r="AC50" s="5"/>
      <c r="AD50" s="5"/>
      <c r="AE50" s="9"/>
      <c r="AF50" s="9"/>
      <c r="AG50" s="9"/>
      <c r="AH50" s="69"/>
      <c r="AI50" s="5"/>
      <c r="AJ50" s="5"/>
      <c r="AK50" s="5">
        <v>-0.4</v>
      </c>
      <c r="AL50" s="5">
        <v>0.06</v>
      </c>
      <c r="AM50" s="70">
        <v>2</v>
      </c>
    </row>
    <row r="51" spans="1:39">
      <c r="A51" s="10" t="s">
        <v>77</v>
      </c>
      <c r="AA51" s="71"/>
      <c r="AK51" s="5">
        <v>-0.42</v>
      </c>
      <c r="AL51" s="5">
        <v>0</v>
      </c>
      <c r="AM51" s="70">
        <v>2</v>
      </c>
    </row>
    <row r="52" spans="1:39">
      <c r="A52" s="10" t="s">
        <v>80</v>
      </c>
      <c r="AA52" s="71">
        <v>2170</v>
      </c>
      <c r="AK52" s="5"/>
      <c r="AL52" s="5"/>
      <c r="AM52" s="70"/>
    </row>
    <row r="53" spans="1:39">
      <c r="A53" s="10" t="s">
        <v>81</v>
      </c>
      <c r="AA53" s="71">
        <v>2788</v>
      </c>
      <c r="AK53" s="5"/>
      <c r="AL53" s="5"/>
      <c r="AM53" s="70"/>
    </row>
    <row r="54" spans="1:39">
      <c r="A54" s="13" t="s">
        <v>123</v>
      </c>
      <c r="AA54" s="71"/>
      <c r="AK54" s="6"/>
      <c r="AL54" s="6"/>
      <c r="AM54" s="70"/>
    </row>
    <row r="55" spans="1:39">
      <c r="A55" s="10" t="s">
        <v>74</v>
      </c>
      <c r="AA55" s="71"/>
      <c r="AK55" s="5">
        <v>-0.21</v>
      </c>
      <c r="AL55" s="5">
        <v>0.03</v>
      </c>
      <c r="AM55" s="70">
        <v>2</v>
      </c>
    </row>
    <row r="56" spans="1:39">
      <c r="A56" s="88" t="s">
        <v>203</v>
      </c>
      <c r="AA56" s="71"/>
      <c r="AK56" s="20">
        <v>-0.26</v>
      </c>
      <c r="AL56" s="20">
        <v>0.03</v>
      </c>
      <c r="AM56" s="14">
        <v>33</v>
      </c>
    </row>
    <row r="57" spans="1:39">
      <c r="A57" s="69" t="s">
        <v>78</v>
      </c>
      <c r="AA57" s="71">
        <v>2532</v>
      </c>
      <c r="AK57" s="5">
        <v>-0.28999999999999998</v>
      </c>
      <c r="AL57" s="5">
        <v>0</v>
      </c>
      <c r="AM57" s="70">
        <v>2</v>
      </c>
    </row>
    <row r="58" spans="1:39">
      <c r="A58" s="88" t="s">
        <v>204</v>
      </c>
      <c r="AA58" s="71"/>
      <c r="AK58" s="14">
        <v>-0.26</v>
      </c>
      <c r="AL58" s="14">
        <v>0.06</v>
      </c>
      <c r="AM58" s="14">
        <v>4</v>
      </c>
    </row>
    <row r="59" spans="1:39">
      <c r="A59" s="88" t="s">
        <v>205</v>
      </c>
      <c r="AA59" s="71">
        <v>2350</v>
      </c>
    </row>
    <row r="60" spans="1:39">
      <c r="A60" s="10" t="s">
        <v>79</v>
      </c>
      <c r="AA60" s="71">
        <v>686</v>
      </c>
      <c r="AM60" s="70"/>
    </row>
    <row r="61" spans="1:39">
      <c r="A61" s="88" t="s">
        <v>205</v>
      </c>
      <c r="AA61" s="71">
        <v>700</v>
      </c>
      <c r="AM61" s="70"/>
    </row>
    <row r="62" spans="1:39">
      <c r="A62" s="14" t="s">
        <v>202</v>
      </c>
      <c r="AA62" s="71"/>
      <c r="AB62" s="10">
        <v>129</v>
      </c>
      <c r="AM62" s="70"/>
    </row>
    <row r="63" spans="1:39" ht="15" thickBot="1">
      <c r="A63" s="90" t="s">
        <v>205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89">
        <v>133</v>
      </c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</row>
    <row r="64" spans="1:39" ht="18">
      <c r="A64" s="84" t="s">
        <v>195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</row>
    <row r="65" spans="1:14">
      <c r="A65" s="93" t="s">
        <v>196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</row>
    <row r="66" spans="1:14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</row>
    <row r="67" spans="1:14" ht="15">
      <c r="A67" s="84" t="s">
        <v>197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1:14" ht="15">
      <c r="A68" s="84" t="s">
        <v>198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1:14" ht="1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</row>
    <row r="70" spans="1:14" ht="15">
      <c r="A70" s="85" t="s">
        <v>200</v>
      </c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1:14" s="86" customFormat="1">
      <c r="A71" s="86" t="s">
        <v>224</v>
      </c>
    </row>
    <row r="72" spans="1:14" ht="15">
      <c r="A72" s="86" t="s">
        <v>223</v>
      </c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1:14">
      <c r="A73" s="86" t="s">
        <v>225</v>
      </c>
    </row>
    <row r="76" spans="1:14" ht="16">
      <c r="A76" s="113" t="s">
        <v>227</v>
      </c>
    </row>
    <row r="77" spans="1:14" ht="15">
      <c r="A77" t="s">
        <v>218</v>
      </c>
    </row>
    <row r="78" spans="1:14" ht="15">
      <c r="A78" t="s">
        <v>219</v>
      </c>
    </row>
  </sheetData>
  <mergeCells count="1">
    <mergeCell ref="A65:N6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S41"/>
  <sheetViews>
    <sheetView workbookViewId="0"/>
  </sheetViews>
  <sheetFormatPr baseColWidth="10" defaultColWidth="9" defaultRowHeight="14"/>
  <cols>
    <col min="1" max="8" width="9" style="2" customWidth="1"/>
    <col min="9" max="16384" width="9" style="2"/>
  </cols>
  <sheetData>
    <row r="7" spans="1:19" ht="15" thickBot="1">
      <c r="A7" s="90" t="s">
        <v>221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>
      <c r="A8" s="36" t="s">
        <v>62</v>
      </c>
      <c r="B8" s="94" t="s">
        <v>61</v>
      </c>
      <c r="C8" s="95"/>
      <c r="D8" s="96"/>
      <c r="E8" s="37">
        <v>-0.5</v>
      </c>
      <c r="F8" s="37">
        <v>-0.5</v>
      </c>
      <c r="G8" s="37">
        <v>-0.5</v>
      </c>
      <c r="H8" s="37">
        <v>-0.5</v>
      </c>
      <c r="I8" s="37">
        <v>-0.5</v>
      </c>
      <c r="J8" s="37">
        <v>-0.5</v>
      </c>
      <c r="K8" s="37">
        <v>-0.5</v>
      </c>
      <c r="L8" s="37">
        <v>-0.5</v>
      </c>
      <c r="M8" s="15"/>
      <c r="N8" s="15"/>
      <c r="O8" s="15"/>
      <c r="P8" s="15"/>
      <c r="Q8" s="15"/>
      <c r="R8" s="15"/>
      <c r="S8" s="15"/>
    </row>
    <row r="9" spans="1:19">
      <c r="A9" s="37">
        <v>1.36</v>
      </c>
      <c r="B9" s="94" t="s">
        <v>64</v>
      </c>
      <c r="C9" s="95"/>
      <c r="D9" s="96"/>
      <c r="E9" s="37">
        <v>0</v>
      </c>
      <c r="F9" s="37">
        <v>-0.30000000000000004</v>
      </c>
      <c r="G9" s="37">
        <v>-0.9</v>
      </c>
      <c r="H9" s="37">
        <v>-1.5</v>
      </c>
      <c r="I9" s="37">
        <v>0</v>
      </c>
      <c r="J9" s="37">
        <v>-0.30000000000000004</v>
      </c>
      <c r="K9" s="37">
        <v>-0.9</v>
      </c>
      <c r="L9" s="37">
        <v>-1.5</v>
      </c>
      <c r="M9" s="15"/>
      <c r="N9" s="15"/>
      <c r="O9" s="15"/>
      <c r="P9" s="15"/>
      <c r="Q9" s="15"/>
      <c r="R9" s="15"/>
      <c r="S9" s="15"/>
    </row>
    <row r="10" spans="1:19">
      <c r="A10" s="36"/>
      <c r="B10" s="94" t="s">
        <v>63</v>
      </c>
      <c r="C10" s="95"/>
      <c r="D10" s="96"/>
      <c r="E10" s="38">
        <f>EXP(E9/1000)</f>
        <v>1</v>
      </c>
      <c r="F10" s="38">
        <f>EXP(F9/1000)</f>
        <v>0.99970004499550036</v>
      </c>
      <c r="G10" s="38">
        <f t="shared" ref="G10" si="0">EXP(G9/1000)</f>
        <v>0.99910040487852736</v>
      </c>
      <c r="H10" s="38">
        <f>EXP(H9/1000)</f>
        <v>0.99850112443771089</v>
      </c>
      <c r="I10" s="38">
        <f t="shared" ref="I10:K10" si="1">EXP(I9/1000)</f>
        <v>1</v>
      </c>
      <c r="J10" s="38">
        <f t="shared" si="1"/>
        <v>0.99970004499550036</v>
      </c>
      <c r="K10" s="38">
        <f t="shared" si="1"/>
        <v>0.99910040487852736</v>
      </c>
      <c r="L10" s="38">
        <f>EXP(L9/1000)</f>
        <v>0.99850112443771089</v>
      </c>
      <c r="M10" s="16"/>
      <c r="N10" s="16"/>
      <c r="O10" s="16"/>
      <c r="P10" s="16"/>
      <c r="Q10" s="16"/>
      <c r="R10" s="16"/>
      <c r="S10" s="15"/>
    </row>
    <row r="11" spans="1:19">
      <c r="A11" s="40"/>
      <c r="B11" s="39" t="s">
        <v>43</v>
      </c>
      <c r="C11" s="41" t="s">
        <v>57</v>
      </c>
      <c r="D11" s="41" t="s">
        <v>58</v>
      </c>
      <c r="E11" s="94" t="s">
        <v>59</v>
      </c>
      <c r="F11" s="95"/>
      <c r="G11" s="95"/>
      <c r="H11" s="96"/>
      <c r="I11" s="97" t="s">
        <v>60</v>
      </c>
      <c r="J11" s="97"/>
      <c r="K11" s="97"/>
      <c r="L11" s="97"/>
      <c r="M11" s="15"/>
      <c r="N11" s="15"/>
      <c r="O11" s="15"/>
      <c r="P11" s="15"/>
      <c r="Q11" s="15"/>
      <c r="R11" s="15"/>
      <c r="S11" s="15"/>
    </row>
    <row r="12" spans="1:19">
      <c r="A12" s="40">
        <v>100</v>
      </c>
      <c r="B12" s="37">
        <v>9.6493932214582401</v>
      </c>
      <c r="C12" s="37">
        <f>A12/100*B12/B$12</f>
        <v>1</v>
      </c>
      <c r="D12" s="37">
        <f>1-C12</f>
        <v>0</v>
      </c>
      <c r="E12" s="37"/>
      <c r="F12" s="37"/>
      <c r="G12" s="37"/>
      <c r="H12" s="37"/>
      <c r="I12" s="37">
        <f>$I$8+1000*($I$10-1)*LN(C12)</f>
        <v>-0.5</v>
      </c>
      <c r="J12" s="37">
        <f>$J$8+1000*($J$10-1)*LN(C12)</f>
        <v>-0.5</v>
      </c>
      <c r="K12" s="37">
        <f>$K$8+1000*($K$10-1)*LN(C12)</f>
        <v>-0.5</v>
      </c>
      <c r="L12" s="37">
        <f>$L$8+1000*($L$10-1)*LN(C12)</f>
        <v>-0.5</v>
      </c>
      <c r="M12" s="15"/>
      <c r="N12" s="15"/>
      <c r="O12" s="15"/>
      <c r="P12" s="15"/>
      <c r="Q12" s="15"/>
      <c r="R12" s="15"/>
      <c r="S12" s="15"/>
    </row>
    <row r="13" spans="1:19">
      <c r="A13" s="40">
        <v>99</v>
      </c>
      <c r="B13" s="37">
        <f>$B$12*(A13/100)^($A$9-1)</f>
        <v>9.6145436331307774</v>
      </c>
      <c r="C13" s="37">
        <f t="shared" ref="C13:C35" si="2">A13/100*B13/B$12</f>
        <v>0.98642453243925599</v>
      </c>
      <c r="D13" s="37">
        <f t="shared" ref="D13:D35" si="3">1-C13</f>
        <v>1.3575467560744015E-2</v>
      </c>
      <c r="E13" s="37">
        <f>($E$8+1000)*(1-C13^$E$10)/(1-C13)-1000</f>
        <v>-0.5</v>
      </c>
      <c r="F13" s="37">
        <f>($F$8+1000)*(1-C13^$F$10)/(1-C13)-1000</f>
        <v>-0.79776136899170069</v>
      </c>
      <c r="G13" s="37">
        <f>($G$8+1000)*(1-C13^$G$10)/(1-C13)-1000</f>
        <v>-1.3930198483816412</v>
      </c>
      <c r="H13" s="37">
        <f>($H$8+1000)*(1-C13^$H$10)/(1-C13)-1000</f>
        <v>-1.9879261542754421</v>
      </c>
      <c r="I13" s="37">
        <f t="shared" ref="I13:I35" si="4">$I$8+1000*($I$10-1)*LN(C13)</f>
        <v>-0.5</v>
      </c>
      <c r="J13" s="37">
        <f t="shared" ref="J13:J35" si="5">$J$8+1000*($J$10-1)*LN(C13)</f>
        <v>-0.49590007799082253</v>
      </c>
      <c r="K13" s="37">
        <f t="shared" ref="K13:K35" si="6">$K$8+1000*($K$10-1)*LN(C13)</f>
        <v>-0.48770392297995896</v>
      </c>
      <c r="L13" s="37">
        <f t="shared" ref="L13:L35" si="7">$L$8+1000*($L$10-1)*LN(C13)</f>
        <v>-0.4795126841870887</v>
      </c>
      <c r="M13" s="15"/>
      <c r="N13" s="15"/>
      <c r="O13" s="15"/>
      <c r="P13" s="15"/>
      <c r="Q13" s="15"/>
      <c r="R13" s="15"/>
      <c r="S13" s="15"/>
    </row>
    <row r="14" spans="1:19">
      <c r="A14" s="40">
        <f>A12-5</f>
        <v>95</v>
      </c>
      <c r="B14" s="37">
        <f t="shared" ref="B14:B35" si="8">$B$12*(A14/100)^($A$9-1)</f>
        <v>9.4728465566004569</v>
      </c>
      <c r="C14" s="37">
        <f t="shared" si="2"/>
        <v>0.93261866546780159</v>
      </c>
      <c r="D14" s="37">
        <f t="shared" si="3"/>
        <v>6.7381334532198411E-2</v>
      </c>
      <c r="E14" s="37">
        <f t="shared" ref="E14:E35" si="9">($E$8+1000)*(1-C14^$E$10)/(1-C14)-1000</f>
        <v>-0.5</v>
      </c>
      <c r="F14" s="37">
        <f t="shared" ref="F14:F35" si="10">($F$8+1000)*(1-C14^$F$10)/(1-C14)-1000</f>
        <v>-0.78947259262747593</v>
      </c>
      <c r="G14" s="37">
        <f t="shared" ref="G14:G35" si="11">($G$8+1000)*(1-C14^$G$10)/(1-C14)-1000</f>
        <v>-1.3681754755942848</v>
      </c>
      <c r="H14" s="37">
        <f t="shared" ref="H14:H35" si="12">($H$8+1000)*(1-C14^$H$10)/(1-C14)-1000</f>
        <v>-1.9465554269770564</v>
      </c>
      <c r="I14" s="37">
        <f t="shared" si="4"/>
        <v>-0.5</v>
      </c>
      <c r="J14" s="37">
        <f t="shared" si="5"/>
        <v>-0.47907547472560597</v>
      </c>
      <c r="K14" s="37">
        <f t="shared" si="6"/>
        <v>-0.43724525154239136</v>
      </c>
      <c r="L14" s="37">
        <f t="shared" si="7"/>
        <v>-0.39544011896515063</v>
      </c>
      <c r="M14" s="15"/>
      <c r="N14" s="15"/>
      <c r="O14" s="15"/>
      <c r="P14" s="15"/>
      <c r="Q14" s="15"/>
      <c r="R14" s="15"/>
      <c r="S14" s="15"/>
    </row>
    <row r="15" spans="1:19">
      <c r="A15" s="40">
        <f t="shared" ref="A15:A32" si="13">A14-5</f>
        <v>90</v>
      </c>
      <c r="B15" s="37">
        <f t="shared" si="8"/>
        <v>9.2902480119934481</v>
      </c>
      <c r="C15" s="37">
        <f t="shared" si="2"/>
        <v>0.86650248558639775</v>
      </c>
      <c r="D15" s="37">
        <f t="shared" si="3"/>
        <v>0.13349751441360225</v>
      </c>
      <c r="E15" s="37">
        <f t="shared" si="9"/>
        <v>-0.50000000000011369</v>
      </c>
      <c r="F15" s="37">
        <f t="shared" si="10"/>
        <v>-0.77884423679006431</v>
      </c>
      <c r="G15" s="37">
        <f t="shared" si="11"/>
        <v>-1.3363177423312891</v>
      </c>
      <c r="H15" s="37">
        <f>($H$8+1000)*(1-C15^$H$10)/(1-C15)-1000</f>
        <v>-1.8935047226416373</v>
      </c>
      <c r="I15" s="37">
        <f t="shared" si="4"/>
        <v>-0.5</v>
      </c>
      <c r="J15" s="37">
        <f t="shared" si="5"/>
        <v>-0.45701935703041013</v>
      </c>
      <c r="K15" s="37">
        <f t="shared" si="6"/>
        <v>-0.37109674400099357</v>
      </c>
      <c r="L15" s="37">
        <f t="shared" si="7"/>
        <v>-0.28522566907641395</v>
      </c>
      <c r="M15" s="15"/>
      <c r="N15" s="15"/>
      <c r="O15" s="15"/>
      <c r="P15" s="15"/>
      <c r="Q15" s="15"/>
      <c r="R15" s="15"/>
      <c r="S15" s="15"/>
    </row>
    <row r="16" spans="1:19">
      <c r="A16" s="40">
        <f t="shared" si="13"/>
        <v>85</v>
      </c>
      <c r="B16" s="37">
        <f t="shared" si="8"/>
        <v>9.1010356992355241</v>
      </c>
      <c r="C16" s="37">
        <f t="shared" si="2"/>
        <v>0.80169604106786829</v>
      </c>
      <c r="D16" s="37">
        <f t="shared" si="3"/>
        <v>0.19830395893213171</v>
      </c>
      <c r="E16" s="37">
        <f t="shared" si="9"/>
        <v>-0.5</v>
      </c>
      <c r="F16" s="37">
        <f t="shared" si="10"/>
        <v>-0.76790111608340794</v>
      </c>
      <c r="G16" s="37">
        <f t="shared" si="11"/>
        <v>-1.3035155442531732</v>
      </c>
      <c r="H16" s="37">
        <f t="shared" si="12"/>
        <v>-1.8388796291410472</v>
      </c>
      <c r="I16" s="37">
        <f t="shared" si="4"/>
        <v>-0.5</v>
      </c>
      <c r="J16" s="37">
        <f t="shared" si="5"/>
        <v>-0.43370222192885649</v>
      </c>
      <c r="K16" s="37">
        <f t="shared" si="6"/>
        <v>-0.30116631887251</v>
      </c>
      <c r="L16" s="37">
        <f t="shared" si="7"/>
        <v>-0.1687099135063006</v>
      </c>
      <c r="M16" s="15"/>
      <c r="N16" s="15"/>
      <c r="O16" s="15"/>
      <c r="P16" s="15"/>
      <c r="Q16" s="15"/>
      <c r="R16" s="15"/>
      <c r="S16" s="15"/>
    </row>
    <row r="17" spans="1:19">
      <c r="A17" s="40">
        <f t="shared" si="13"/>
        <v>80</v>
      </c>
      <c r="B17" s="37">
        <f t="shared" si="8"/>
        <v>8.9045586751632335</v>
      </c>
      <c r="C17" s="37">
        <f t="shared" si="2"/>
        <v>0.73824817546963273</v>
      </c>
      <c r="D17" s="37">
        <f t="shared" si="3"/>
        <v>0.26175182453036727</v>
      </c>
      <c r="E17" s="37">
        <f t="shared" si="9"/>
        <v>-0.5</v>
      </c>
      <c r="F17" s="37">
        <f t="shared" si="10"/>
        <v>-0.75662241702502797</v>
      </c>
      <c r="G17" s="37">
        <f t="shared" si="11"/>
        <v>-1.2697063815824094</v>
      </c>
      <c r="H17" s="37">
        <f t="shared" si="12"/>
        <v>-1.7825758815199606</v>
      </c>
      <c r="I17" s="37">
        <f t="shared" si="4"/>
        <v>-0.5</v>
      </c>
      <c r="J17" s="37">
        <f t="shared" si="5"/>
        <v>-0.40897108608361316</v>
      </c>
      <c r="K17" s="37">
        <f t="shared" si="6"/>
        <v>-0.22699516379553364</v>
      </c>
      <c r="L17" s="37">
        <f t="shared" si="7"/>
        <v>-4.5128394311704512E-2</v>
      </c>
      <c r="M17" s="15"/>
      <c r="N17" s="15"/>
      <c r="O17" s="15"/>
      <c r="P17" s="15"/>
      <c r="Q17" s="15"/>
      <c r="R17" s="15"/>
      <c r="S17" s="15"/>
    </row>
    <row r="18" spans="1:19">
      <c r="A18" s="40">
        <f t="shared" si="13"/>
        <v>75</v>
      </c>
      <c r="B18" s="37">
        <f t="shared" si="8"/>
        <v>8.7000562285027634</v>
      </c>
      <c r="C18" s="37">
        <f t="shared" si="2"/>
        <v>0.67621269251073091</v>
      </c>
      <c r="D18" s="37">
        <f t="shared" si="3"/>
        <v>0.32378730748926909</v>
      </c>
      <c r="E18" s="37">
        <f t="shared" si="9"/>
        <v>-0.5</v>
      </c>
      <c r="F18" s="37">
        <f t="shared" si="10"/>
        <v>-0.74498505946360183</v>
      </c>
      <c r="G18" s="37">
        <f t="shared" si="11"/>
        <v>-1.2348209426155563</v>
      </c>
      <c r="H18" s="37">
        <f t="shared" si="12"/>
        <v>-1.7244778417812086</v>
      </c>
      <c r="I18" s="37">
        <f t="shared" si="4"/>
        <v>-0.5</v>
      </c>
      <c r="J18" s="37">
        <f t="shared" si="5"/>
        <v>-0.38264331882203345</v>
      </c>
      <c r="K18" s="37">
        <f t="shared" si="6"/>
        <v>-0.14803555107864513</v>
      </c>
      <c r="L18" s="37">
        <f t="shared" si="7"/>
        <v>8.6431494225059136E-2</v>
      </c>
      <c r="M18" s="15"/>
      <c r="N18" s="15"/>
      <c r="O18" s="15"/>
      <c r="P18" s="15"/>
      <c r="Q18" s="15"/>
      <c r="R18" s="15"/>
      <c r="S18" s="15"/>
    </row>
    <row r="19" spans="1:19">
      <c r="A19" s="40">
        <f t="shared" si="13"/>
        <v>70</v>
      </c>
      <c r="B19" s="37">
        <f t="shared" si="8"/>
        <v>8.4866306025641336</v>
      </c>
      <c r="C19" s="37">
        <f t="shared" si="2"/>
        <v>0.61564922119498089</v>
      </c>
      <c r="D19" s="37">
        <f t="shared" si="3"/>
        <v>0.38435077880501911</v>
      </c>
      <c r="E19" s="37">
        <f t="shared" si="9"/>
        <v>-0.5</v>
      </c>
      <c r="F19" s="37">
        <f t="shared" si="10"/>
        <v>-0.73296334061058133</v>
      </c>
      <c r="G19" s="37">
        <f t="shared" si="11"/>
        <v>-1.1987820328979524</v>
      </c>
      <c r="H19" s="37">
        <f t="shared" si="12"/>
        <v>-1.6644567092988609</v>
      </c>
      <c r="I19" s="37">
        <f t="shared" si="4"/>
        <v>-0.5</v>
      </c>
      <c r="J19" s="37">
        <f t="shared" si="5"/>
        <v>-0.35449844919688955</v>
      </c>
      <c r="K19" s="37">
        <f t="shared" si="6"/>
        <v>-6.3626266254416697E-2</v>
      </c>
      <c r="L19" s="37">
        <f t="shared" si="7"/>
        <v>0.22707144572482418</v>
      </c>
      <c r="M19" s="15"/>
      <c r="N19" s="15"/>
      <c r="O19" s="15"/>
      <c r="P19" s="15"/>
      <c r="Q19" s="15"/>
      <c r="R19" s="15"/>
      <c r="S19" s="15"/>
    </row>
    <row r="20" spans="1:19">
      <c r="A20" s="40">
        <f t="shared" si="13"/>
        <v>65</v>
      </c>
      <c r="B20" s="37">
        <f t="shared" si="8"/>
        <v>8.263210438618092</v>
      </c>
      <c r="C20" s="37">
        <f t="shared" si="2"/>
        <v>0.5566243039155645</v>
      </c>
      <c r="D20" s="37">
        <f t="shared" si="3"/>
        <v>0.4433756960844355</v>
      </c>
      <c r="E20" s="37">
        <f t="shared" si="9"/>
        <v>-0.5</v>
      </c>
      <c r="F20" s="37">
        <f t="shared" si="10"/>
        <v>-0.72052850485363251</v>
      </c>
      <c r="G20" s="37">
        <f t="shared" si="11"/>
        <v>-1.1615032808189198</v>
      </c>
      <c r="H20" s="37">
        <f t="shared" si="12"/>
        <v>-1.6023683570755338</v>
      </c>
      <c r="I20" s="37">
        <f t="shared" si="4"/>
        <v>-0.5</v>
      </c>
      <c r="J20" s="37">
        <f t="shared" si="5"/>
        <v>-0.3242669315125622</v>
      </c>
      <c r="K20" s="37">
        <f t="shared" si="6"/>
        <v>2.7041085233520445E-2</v>
      </c>
      <c r="L20" s="37">
        <f t="shared" si="7"/>
        <v>0.37813838039236591</v>
      </c>
      <c r="M20" s="15"/>
      <c r="N20" s="15"/>
      <c r="O20" s="15"/>
      <c r="P20" s="15"/>
      <c r="Q20" s="15"/>
      <c r="R20" s="15"/>
      <c r="S20" s="15"/>
    </row>
    <row r="21" spans="1:19">
      <c r="A21" s="40">
        <f t="shared" si="13"/>
        <v>60</v>
      </c>
      <c r="B21" s="37">
        <f t="shared" si="8"/>
        <v>8.0285007964692241</v>
      </c>
      <c r="C21" s="37">
        <f t="shared" si="2"/>
        <v>0.49921278647545492</v>
      </c>
      <c r="D21" s="37">
        <f t="shared" si="3"/>
        <v>0.50078721352454503</v>
      </c>
      <c r="E21" s="37">
        <f t="shared" si="9"/>
        <v>-0.5</v>
      </c>
      <c r="F21" s="37">
        <f t="shared" si="10"/>
        <v>-0.70764822020839802</v>
      </c>
      <c r="G21" s="37">
        <f t="shared" si="11"/>
        <v>-1.1228875618359098</v>
      </c>
      <c r="H21" s="37">
        <f t="shared" si="12"/>
        <v>-1.5380506969071348</v>
      </c>
      <c r="I21" s="37">
        <f t="shared" si="4"/>
        <v>-0.5</v>
      </c>
      <c r="J21" s="37">
        <f t="shared" si="5"/>
        <v>-0.29161440490564666</v>
      </c>
      <c r="K21" s="37">
        <f t="shared" si="6"/>
        <v>0.12496928512582117</v>
      </c>
      <c r="L21" s="37">
        <f t="shared" si="7"/>
        <v>0.54130309991335457</v>
      </c>
      <c r="M21" s="15"/>
      <c r="N21" s="15"/>
      <c r="O21" s="15"/>
      <c r="P21" s="15"/>
      <c r="Q21" s="15"/>
      <c r="R21" s="15"/>
      <c r="S21" s="15"/>
    </row>
    <row r="22" spans="1:19">
      <c r="A22" s="40">
        <f t="shared" si="13"/>
        <v>55</v>
      </c>
      <c r="B22" s="37">
        <f t="shared" si="8"/>
        <v>7.7809132412581343</v>
      </c>
      <c r="C22" s="37">
        <f t="shared" si="2"/>
        <v>0.44349962577701291</v>
      </c>
      <c r="D22" s="37">
        <f t="shared" si="3"/>
        <v>0.55650037422298704</v>
      </c>
      <c r="E22" s="37">
        <f t="shared" si="9"/>
        <v>-0.49999999999988631</v>
      </c>
      <c r="F22" s="37">
        <f t="shared" si="10"/>
        <v>-0.69428593673899286</v>
      </c>
      <c r="G22" s="37">
        <f t="shared" si="11"/>
        <v>-1.0828250667709653</v>
      </c>
      <c r="H22" s="37">
        <f t="shared" si="12"/>
        <v>-1.4713204482668516</v>
      </c>
      <c r="I22" s="37">
        <f t="shared" si="4"/>
        <v>-0.5</v>
      </c>
      <c r="J22" s="37">
        <f t="shared" si="5"/>
        <v>-0.25611908765768232</v>
      </c>
      <c r="K22" s="37">
        <f t="shared" si="6"/>
        <v>0.23142329906920434</v>
      </c>
      <c r="L22" s="37">
        <f t="shared" si="7"/>
        <v>0.71867324810415312</v>
      </c>
      <c r="M22" s="15"/>
      <c r="N22" s="15"/>
      <c r="O22" s="15"/>
      <c r="P22" s="15"/>
      <c r="Q22" s="15"/>
      <c r="R22" s="15"/>
      <c r="S22" s="15"/>
    </row>
    <row r="23" spans="1:19">
      <c r="A23" s="40">
        <f t="shared" si="13"/>
        <v>50</v>
      </c>
      <c r="B23" s="37">
        <f t="shared" si="8"/>
        <v>7.5184654133763855</v>
      </c>
      <c r="C23" s="37">
        <f t="shared" si="2"/>
        <v>0.38958228983024989</v>
      </c>
      <c r="D23" s="37">
        <f t="shared" si="3"/>
        <v>0.61041771016975011</v>
      </c>
      <c r="E23" s="37">
        <f t="shared" si="9"/>
        <v>-0.5</v>
      </c>
      <c r="F23" s="37">
        <f t="shared" si="10"/>
        <v>-0.68040009541050495</v>
      </c>
      <c r="G23" s="37">
        <f t="shared" si="11"/>
        <v>-1.0411909187065476</v>
      </c>
      <c r="H23" s="37">
        <f t="shared" si="12"/>
        <v>-1.4019691503697231</v>
      </c>
      <c r="I23" s="37">
        <f t="shared" si="4"/>
        <v>-0.5</v>
      </c>
      <c r="J23" s="37">
        <f t="shared" si="5"/>
        <v>-0.21723836669726998</v>
      </c>
      <c r="K23" s="37">
        <f t="shared" si="6"/>
        <v>0.34803047804816956</v>
      </c>
      <c r="L23" s="37">
        <f t="shared" si="7"/>
        <v>0.91296026321482771</v>
      </c>
      <c r="M23" s="15"/>
      <c r="N23" s="15"/>
      <c r="O23" s="15"/>
      <c r="P23" s="15"/>
      <c r="Q23" s="15"/>
      <c r="R23" s="15"/>
      <c r="S23" s="15"/>
    </row>
    <row r="24" spans="1:19">
      <c r="A24" s="40">
        <f t="shared" si="13"/>
        <v>45</v>
      </c>
      <c r="B24" s="37">
        <f t="shared" si="8"/>
        <v>7.2386321872066688</v>
      </c>
      <c r="C24" s="37">
        <f t="shared" si="2"/>
        <v>0.33757402247835194</v>
      </c>
      <c r="D24" s="37">
        <f t="shared" si="3"/>
        <v>0.66242597752164811</v>
      </c>
      <c r="E24" s="37">
        <f t="shared" si="9"/>
        <v>-0.5</v>
      </c>
      <c r="F24" s="37">
        <f t="shared" si="10"/>
        <v>-0.66594314807048249</v>
      </c>
      <c r="G24" s="37">
        <f t="shared" si="11"/>
        <v>-0.99784221921390781</v>
      </c>
      <c r="H24" s="37">
        <f t="shared" si="12"/>
        <v>-1.3297582163593233</v>
      </c>
      <c r="I24" s="37">
        <f t="shared" si="4"/>
        <v>-0.5</v>
      </c>
      <c r="J24" s="37">
        <f t="shared" si="5"/>
        <v>-0.17425772372768006</v>
      </c>
      <c r="K24" s="37">
        <f t="shared" si="6"/>
        <v>0.47693373404717609</v>
      </c>
      <c r="L24" s="37">
        <f t="shared" si="7"/>
        <v>1.1277345941384136</v>
      </c>
      <c r="M24" s="15"/>
      <c r="N24" s="15"/>
      <c r="O24" s="15"/>
      <c r="P24" s="15"/>
      <c r="Q24" s="15"/>
      <c r="R24" s="15"/>
      <c r="S24" s="15"/>
    </row>
    <row r="25" spans="1:19">
      <c r="A25" s="40">
        <f t="shared" si="13"/>
        <v>40</v>
      </c>
      <c r="B25" s="37">
        <f t="shared" si="8"/>
        <v>6.9381167171958182</v>
      </c>
      <c r="C25" s="37">
        <f t="shared" si="2"/>
        <v>0.28760841466246367</v>
      </c>
      <c r="D25" s="37">
        <f t="shared" si="3"/>
        <v>0.71239158533753633</v>
      </c>
      <c r="E25" s="37">
        <f t="shared" si="9"/>
        <v>-0.49999999999988631</v>
      </c>
      <c r="F25" s="37">
        <f t="shared" si="10"/>
        <v>-0.65086034275259408</v>
      </c>
      <c r="G25" s="37">
        <f t="shared" si="11"/>
        <v>-0.95261438422255651</v>
      </c>
      <c r="H25" s="37">
        <f t="shared" si="12"/>
        <v>-1.2544127930241302</v>
      </c>
      <c r="I25" s="37">
        <f t="shared" si="4"/>
        <v>-0.5</v>
      </c>
      <c r="J25" s="37">
        <f t="shared" si="5"/>
        <v>-0.12620945278088314</v>
      </c>
      <c r="K25" s="37">
        <f t="shared" si="6"/>
        <v>0.62103531425263592</v>
      </c>
      <c r="L25" s="37">
        <f t="shared" si="7"/>
        <v>1.367831868903123</v>
      </c>
      <c r="M25" s="15"/>
      <c r="N25" s="15"/>
      <c r="O25" s="15"/>
      <c r="P25" s="15"/>
      <c r="Q25" s="15"/>
      <c r="R25" s="15"/>
      <c r="S25" s="15"/>
    </row>
    <row r="26" spans="1:19">
      <c r="A26" s="40">
        <f t="shared" si="13"/>
        <v>35</v>
      </c>
      <c r="B26" s="37">
        <f t="shared" si="8"/>
        <v>6.6124819661808161</v>
      </c>
      <c r="C26" s="37">
        <f t="shared" si="2"/>
        <v>0.23984603332535062</v>
      </c>
      <c r="D26" s="37">
        <f t="shared" si="3"/>
        <v>0.76015396667464941</v>
      </c>
      <c r="E26" s="37">
        <f t="shared" si="9"/>
        <v>-0.5</v>
      </c>
      <c r="F26" s="37">
        <f t="shared" si="10"/>
        <v>-0.63508823075358123</v>
      </c>
      <c r="G26" s="37">
        <f t="shared" si="11"/>
        <v>-0.90531663496426518</v>
      </c>
      <c r="H26" s="37">
        <f t="shared" si="12"/>
        <v>-1.1756141952084818</v>
      </c>
      <c r="I26" s="37">
        <f t="shared" si="4"/>
        <v>-0.5</v>
      </c>
      <c r="J26" s="37">
        <f t="shared" si="5"/>
        <v>-7.1736815894159423E-2</v>
      </c>
      <c r="K26" s="37">
        <f t="shared" si="6"/>
        <v>0.78440421179375308</v>
      </c>
      <c r="L26" s="37">
        <f t="shared" si="7"/>
        <v>1.6400317089396523</v>
      </c>
      <c r="M26" s="15"/>
      <c r="N26" s="15"/>
      <c r="O26" s="15"/>
      <c r="P26" s="15"/>
      <c r="Q26" s="15"/>
      <c r="R26" s="15"/>
      <c r="S26" s="15"/>
    </row>
    <row r="27" spans="1:19">
      <c r="A27" s="40">
        <f t="shared" si="13"/>
        <v>30</v>
      </c>
      <c r="B27" s="37">
        <f t="shared" si="8"/>
        <v>6.2555234483849311</v>
      </c>
      <c r="C27" s="37">
        <f t="shared" si="2"/>
        <v>0.19448446046764734</v>
      </c>
      <c r="D27" s="37">
        <f t="shared" si="3"/>
        <v>0.80551553953235266</v>
      </c>
      <c r="E27" s="37">
        <f t="shared" si="9"/>
        <v>-0.5</v>
      </c>
      <c r="F27" s="37">
        <f t="shared" si="10"/>
        <v>-0.61855288720323642</v>
      </c>
      <c r="G27" s="37">
        <f t="shared" si="11"/>
        <v>-0.855726611929299</v>
      </c>
      <c r="H27" s="37">
        <f t="shared" si="12"/>
        <v>-1.092990849458829</v>
      </c>
      <c r="I27" s="37">
        <f t="shared" si="4"/>
        <v>-0.5</v>
      </c>
      <c r="J27" s="37">
        <f t="shared" si="5"/>
        <v>-8.852771602916587E-3</v>
      </c>
      <c r="K27" s="37">
        <f t="shared" si="6"/>
        <v>0.97299976317399084</v>
      </c>
      <c r="L27" s="37">
        <f t="shared" si="7"/>
        <v>1.9542633631281823</v>
      </c>
      <c r="M27" s="15"/>
      <c r="N27" s="15"/>
      <c r="O27" s="15"/>
      <c r="P27" s="15"/>
      <c r="Q27" s="15"/>
      <c r="R27" s="15"/>
      <c r="S27" s="15"/>
    </row>
    <row r="28" spans="1:19">
      <c r="A28" s="40">
        <f t="shared" si="13"/>
        <v>25</v>
      </c>
      <c r="B28" s="37">
        <f t="shared" si="8"/>
        <v>5.8581219435054175</v>
      </c>
      <c r="C28" s="37">
        <f t="shared" si="2"/>
        <v>0.15177436054938084</v>
      </c>
      <c r="D28" s="37">
        <f t="shared" si="3"/>
        <v>0.84822563945061913</v>
      </c>
      <c r="E28" s="37">
        <f t="shared" si="9"/>
        <v>-0.5</v>
      </c>
      <c r="F28" s="37">
        <f t="shared" si="10"/>
        <v>-0.60116798481840306</v>
      </c>
      <c r="G28" s="37">
        <f t="shared" si="11"/>
        <v>-0.80358451672748288</v>
      </c>
      <c r="H28" s="37">
        <f t="shared" si="12"/>
        <v>-1.0061083980472176</v>
      </c>
      <c r="I28" s="37">
        <f t="shared" si="4"/>
        <v>-0.5</v>
      </c>
      <c r="J28" s="37">
        <f t="shared" si="5"/>
        <v>6.552326660546004E-2</v>
      </c>
      <c r="K28" s="37">
        <f t="shared" si="6"/>
        <v>1.1960609560963391</v>
      </c>
      <c r="L28" s="37">
        <f t="shared" si="7"/>
        <v>2.3259205264296554</v>
      </c>
      <c r="M28" s="15"/>
      <c r="N28" s="15"/>
      <c r="O28" s="15"/>
      <c r="P28" s="15"/>
      <c r="Q28" s="15"/>
      <c r="R28" s="15"/>
      <c r="S28" s="15"/>
    </row>
    <row r="29" spans="1:19">
      <c r="A29" s="40">
        <f t="shared" si="13"/>
        <v>20</v>
      </c>
      <c r="B29" s="37">
        <f t="shared" si="8"/>
        <v>5.4059347955893671</v>
      </c>
      <c r="C29" s="37">
        <f t="shared" si="2"/>
        <v>0.11204714475865063</v>
      </c>
      <c r="D29" s="37">
        <f t="shared" si="3"/>
        <v>0.88795285524134937</v>
      </c>
      <c r="E29" s="37">
        <f t="shared" si="9"/>
        <v>-0.50000000000011369</v>
      </c>
      <c r="F29" s="37">
        <f t="shared" si="10"/>
        <v>-0.5828334039948686</v>
      </c>
      <c r="G29" s="37">
        <f t="shared" si="11"/>
        <v>-0.74858880080034851</v>
      </c>
      <c r="H29" s="37">
        <f t="shared" si="12"/>
        <v>-0.91446227735912089</v>
      </c>
      <c r="I29" s="37">
        <f t="shared" si="4"/>
        <v>-0.5</v>
      </c>
      <c r="J29" s="37">
        <f t="shared" si="5"/>
        <v>0.15655218052184683</v>
      </c>
      <c r="K29" s="37">
        <f t="shared" si="6"/>
        <v>1.4690657923008055</v>
      </c>
      <c r="L29" s="37">
        <f t="shared" si="7"/>
        <v>2.7807921321179503</v>
      </c>
      <c r="M29" s="15"/>
      <c r="N29" s="15"/>
      <c r="O29" s="15"/>
      <c r="P29" s="15"/>
      <c r="Q29" s="15"/>
      <c r="R29" s="15"/>
      <c r="S29" s="15"/>
    </row>
    <row r="30" spans="1:19">
      <c r="A30" s="40">
        <f t="shared" si="13"/>
        <v>15</v>
      </c>
      <c r="B30" s="37">
        <f t="shared" si="8"/>
        <v>4.8740822982172451</v>
      </c>
      <c r="C30" s="37">
        <f t="shared" si="2"/>
        <v>7.5767701445386776E-2</v>
      </c>
      <c r="D30" s="37">
        <f t="shared" si="3"/>
        <v>0.9242322985546132</v>
      </c>
      <c r="E30" s="37">
        <f t="shared" si="9"/>
        <v>-0.5</v>
      </c>
      <c r="F30" s="37">
        <f t="shared" si="10"/>
        <v>-0.56343714831314173</v>
      </c>
      <c r="G30" s="37">
        <f t="shared" si="11"/>
        <v>-0.69040163400097754</v>
      </c>
      <c r="H30" s="37">
        <f t="shared" si="12"/>
        <v>-0.81748636844940847</v>
      </c>
      <c r="I30" s="37">
        <f t="shared" si="4"/>
        <v>-0.5</v>
      </c>
      <c r="J30" s="37">
        <f t="shared" si="5"/>
        <v>0.27390886169981343</v>
      </c>
      <c r="K30" s="37">
        <f t="shared" si="6"/>
        <v>1.8210302412221604</v>
      </c>
      <c r="L30" s="37">
        <f t="shared" si="7"/>
        <v>3.3672236263430095</v>
      </c>
      <c r="M30" s="15"/>
      <c r="N30" s="15"/>
      <c r="O30" s="15"/>
      <c r="P30" s="15"/>
      <c r="Q30" s="15"/>
      <c r="R30" s="15"/>
      <c r="S30" s="15"/>
    </row>
    <row r="31" spans="1:19">
      <c r="A31" s="40">
        <f t="shared" si="13"/>
        <v>10</v>
      </c>
      <c r="B31" s="37">
        <f t="shared" si="8"/>
        <v>4.2121129126774592</v>
      </c>
      <c r="C31" s="37">
        <f t="shared" si="2"/>
        <v>4.3651583224016591E-2</v>
      </c>
      <c r="D31" s="37">
        <f t="shared" si="3"/>
        <v>0.95634841677598337</v>
      </c>
      <c r="E31" s="37">
        <f t="shared" si="9"/>
        <v>-0.5</v>
      </c>
      <c r="F31" s="37">
        <f t="shared" si="10"/>
        <v>-0.54287275082367614</v>
      </c>
      <c r="G31" s="37">
        <f t="shared" si="11"/>
        <v>-0.62870049348703105</v>
      </c>
      <c r="H31" s="37">
        <f t="shared" si="12"/>
        <v>-0.71463792701842976</v>
      </c>
      <c r="I31" s="37">
        <f t="shared" si="4"/>
        <v>-0.5</v>
      </c>
      <c r="J31" s="37">
        <f t="shared" si="5"/>
        <v>0.43931381382457702</v>
      </c>
      <c r="K31" s="37">
        <f t="shared" si="6"/>
        <v>2.3170962703489755</v>
      </c>
      <c r="L31" s="37">
        <f t="shared" si="7"/>
        <v>4.1937523953327789</v>
      </c>
      <c r="M31" s="15"/>
      <c r="N31" s="15"/>
      <c r="O31" s="15"/>
      <c r="P31" s="15"/>
      <c r="Q31" s="15"/>
      <c r="R31" s="15"/>
      <c r="S31" s="15"/>
    </row>
    <row r="32" spans="1:19">
      <c r="A32" s="40">
        <f t="shared" si="13"/>
        <v>5</v>
      </c>
      <c r="B32" s="37">
        <f t="shared" si="8"/>
        <v>3.2819291870888962</v>
      </c>
      <c r="C32" s="37">
        <f t="shared" si="2"/>
        <v>1.7005883747128109E-2</v>
      </c>
      <c r="D32" s="37">
        <f t="shared" si="3"/>
        <v>0.98299411625287192</v>
      </c>
      <c r="E32" s="37">
        <f t="shared" si="9"/>
        <v>-0.5</v>
      </c>
      <c r="F32" s="37">
        <f t="shared" si="10"/>
        <v>-0.52114435793816938</v>
      </c>
      <c r="G32" s="37">
        <f t="shared" si="11"/>
        <v>-0.56349158945226918</v>
      </c>
      <c r="H32" s="37">
        <f t="shared" si="12"/>
        <v>-0.60591690995636327</v>
      </c>
      <c r="I32" s="37">
        <f t="shared" si="4"/>
        <v>-0.5</v>
      </c>
      <c r="J32" s="37">
        <f t="shared" si="5"/>
        <v>0.72207544712730698</v>
      </c>
      <c r="K32" s="37">
        <f t="shared" si="6"/>
        <v>3.1651267483971446</v>
      </c>
      <c r="L32" s="37">
        <f t="shared" si="7"/>
        <v>5.6067126585476057</v>
      </c>
      <c r="M32" s="15"/>
      <c r="N32" s="15"/>
      <c r="O32" s="15"/>
      <c r="P32" s="15"/>
      <c r="Q32" s="15"/>
      <c r="R32" s="15"/>
      <c r="S32" s="15"/>
    </row>
    <row r="33" spans="1:19">
      <c r="A33" s="40">
        <v>4</v>
      </c>
      <c r="B33" s="37">
        <f t="shared" si="8"/>
        <v>3.0285977929861398</v>
      </c>
      <c r="C33" s="37">
        <f t="shared" si="2"/>
        <v>1.2554562648566003E-2</v>
      </c>
      <c r="D33" s="37">
        <f t="shared" si="3"/>
        <v>0.98744543735143397</v>
      </c>
      <c r="E33" s="37">
        <f t="shared" si="9"/>
        <v>-0.5</v>
      </c>
      <c r="F33" s="37">
        <f t="shared" si="10"/>
        <v>-0.51669766297891329</v>
      </c>
      <c r="G33" s="37">
        <f t="shared" si="11"/>
        <v>-0.55014376476071902</v>
      </c>
      <c r="H33" s="37">
        <f t="shared" si="12"/>
        <v>-0.58365763803647042</v>
      </c>
      <c r="I33" s="37">
        <f t="shared" si="4"/>
        <v>-0.5</v>
      </c>
      <c r="J33" s="37">
        <f t="shared" si="5"/>
        <v>0.81310436104369388</v>
      </c>
      <c r="K33" s="37">
        <f t="shared" si="6"/>
        <v>3.4381315846016114</v>
      </c>
      <c r="L33" s="37">
        <f t="shared" si="7"/>
        <v>6.0615842642359024</v>
      </c>
      <c r="M33" s="15"/>
      <c r="N33" s="15"/>
      <c r="O33" s="15"/>
      <c r="P33" s="15"/>
      <c r="Q33" s="15"/>
      <c r="R33" s="15"/>
      <c r="S33" s="15"/>
    </row>
    <row r="34" spans="1:19">
      <c r="A34" s="40">
        <v>3</v>
      </c>
      <c r="B34" s="37">
        <f t="shared" si="8"/>
        <v>2.7306350241696205</v>
      </c>
      <c r="C34" s="37">
        <f t="shared" si="2"/>
        <v>8.4895546118814707E-3</v>
      </c>
      <c r="D34" s="37">
        <f t="shared" si="3"/>
        <v>0.9915104453881185</v>
      </c>
      <c r="E34" s="37">
        <f t="shared" si="9"/>
        <v>-0.5</v>
      </c>
      <c r="F34" s="37">
        <f t="shared" si="10"/>
        <v>-0.51225059276691809</v>
      </c>
      <c r="G34" s="37">
        <f t="shared" si="11"/>
        <v>-0.53679335075128165</v>
      </c>
      <c r="H34" s="37">
        <f t="shared" si="12"/>
        <v>-0.56139160800819354</v>
      </c>
      <c r="I34" s="37">
        <f t="shared" si="4"/>
        <v>-0.5</v>
      </c>
      <c r="J34" s="37">
        <f t="shared" si="5"/>
        <v>0.93046104222166037</v>
      </c>
      <c r="K34" s="37">
        <f t="shared" si="6"/>
        <v>3.7900960335229659</v>
      </c>
      <c r="L34" s="37">
        <f t="shared" si="7"/>
        <v>6.6480157584609607</v>
      </c>
      <c r="M34" s="15"/>
      <c r="N34" s="15"/>
      <c r="O34" s="15"/>
      <c r="P34" s="15"/>
      <c r="Q34" s="15"/>
      <c r="R34" s="15"/>
      <c r="S34" s="15"/>
    </row>
    <row r="35" spans="1:19">
      <c r="A35" s="40">
        <v>2</v>
      </c>
      <c r="B35" s="37">
        <f t="shared" si="8"/>
        <v>2.3597761263327635</v>
      </c>
      <c r="C35" s="37">
        <f t="shared" si="2"/>
        <v>4.8910352644456713E-3</v>
      </c>
      <c r="D35" s="37">
        <f t="shared" si="3"/>
        <v>0.99510896473555432</v>
      </c>
      <c r="E35" s="37">
        <f t="shared" si="9"/>
        <v>-0.5</v>
      </c>
      <c r="F35" s="37">
        <f t="shared" si="10"/>
        <v>-0.50784613829057434</v>
      </c>
      <c r="G35" s="37">
        <f t="shared" si="11"/>
        <v>-0.52356894105582796</v>
      </c>
      <c r="H35" s="37">
        <f t="shared" si="12"/>
        <v>-0.53933250823740764</v>
      </c>
      <c r="I35" s="37">
        <f t="shared" si="4"/>
        <v>-0.5</v>
      </c>
      <c r="J35" s="37">
        <f t="shared" si="5"/>
        <v>1.095865994346424</v>
      </c>
      <c r="K35" s="37">
        <f t="shared" si="6"/>
        <v>4.2861620626497814</v>
      </c>
      <c r="L35" s="37">
        <f t="shared" si="7"/>
        <v>7.4745445274507301</v>
      </c>
      <c r="M35" s="15"/>
      <c r="N35" s="15"/>
      <c r="O35" s="15"/>
      <c r="P35" s="15"/>
      <c r="Q35" s="15"/>
      <c r="R35" s="15"/>
      <c r="S35" s="15"/>
    </row>
    <row r="36" spans="1:19">
      <c r="A36" s="40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15"/>
      <c r="N36" s="15"/>
      <c r="O36" s="15"/>
      <c r="P36" s="15"/>
      <c r="Q36" s="15"/>
      <c r="R36" s="15"/>
      <c r="S36" s="15"/>
    </row>
    <row r="39" spans="1:19" ht="16">
      <c r="A39" s="113" t="s">
        <v>227</v>
      </c>
    </row>
    <row r="40" spans="1:19" ht="15">
      <c r="A40" t="s">
        <v>218</v>
      </c>
    </row>
    <row r="41" spans="1:19" ht="15">
      <c r="A41" t="s">
        <v>219</v>
      </c>
    </row>
  </sheetData>
  <mergeCells count="5">
    <mergeCell ref="E11:H11"/>
    <mergeCell ref="I11:L11"/>
    <mergeCell ref="B8:D8"/>
    <mergeCell ref="B9:D9"/>
    <mergeCell ref="B10:D10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G82"/>
  <sheetViews>
    <sheetView workbookViewId="0"/>
  </sheetViews>
  <sheetFormatPr baseColWidth="10" defaultColWidth="9" defaultRowHeight="13"/>
  <cols>
    <col min="1" max="1" width="6.5" style="21" customWidth="1"/>
    <col min="2" max="10" width="7.5" style="21" customWidth="1"/>
    <col min="11" max="11" width="3.5" style="21" customWidth="1"/>
    <col min="12" max="20" width="7" style="21" customWidth="1"/>
    <col min="21" max="21" width="3.5" style="21" customWidth="1"/>
    <col min="22" max="22" width="7.5" style="21" customWidth="1"/>
    <col min="23" max="29" width="7" style="21" customWidth="1"/>
    <col min="30" max="30" width="7" style="22" customWidth="1"/>
    <col min="31" max="16384" width="9" style="21"/>
  </cols>
  <sheetData>
    <row r="7" spans="1:30">
      <c r="A7" s="92" t="s">
        <v>222</v>
      </c>
    </row>
    <row r="8" spans="1:30" ht="14.5" customHeight="1">
      <c r="A8" s="74" t="s">
        <v>226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9"/>
    </row>
    <row r="9" spans="1:30" ht="14.5" customHeight="1">
      <c r="A9" s="60" t="s">
        <v>206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2"/>
    </row>
    <row r="10" spans="1:30" ht="15.75" customHeight="1">
      <c r="A10" s="60" t="s">
        <v>85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2"/>
    </row>
    <row r="11" spans="1:30" ht="15.75" customHeight="1">
      <c r="A11" s="60" t="s">
        <v>207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2"/>
    </row>
    <row r="12" spans="1:30" ht="15.75" customHeight="1">
      <c r="A12" s="60" t="s">
        <v>208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2"/>
    </row>
    <row r="13" spans="1:30" ht="15.75" customHeight="1">
      <c r="A13" s="60" t="s">
        <v>55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2"/>
    </row>
    <row r="14" spans="1:30" ht="16.5" customHeight="1">
      <c r="A14" s="60" t="s">
        <v>209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/>
    </row>
    <row r="15" spans="1:30" ht="15.75" customHeight="1">
      <c r="A15" s="60" t="s">
        <v>210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2"/>
    </row>
    <row r="16" spans="1:30" ht="16.5" customHeight="1">
      <c r="A16" s="60" t="s">
        <v>211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2"/>
    </row>
    <row r="17" spans="1:30" ht="16.5" customHeight="1">
      <c r="A17" s="60" t="s">
        <v>212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/>
    </row>
    <row r="18" spans="1:30" ht="15.75" customHeight="1">
      <c r="A18" s="60" t="s">
        <v>50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/>
    </row>
    <row r="19" spans="1:30" ht="15.75" customHeight="1">
      <c r="A19" s="60" t="s">
        <v>213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2"/>
    </row>
    <row r="20" spans="1:30" ht="15.75" customHeight="1">
      <c r="A20" s="60" t="s">
        <v>214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2"/>
    </row>
    <row r="21" spans="1:30">
      <c r="A21" s="60" t="s">
        <v>51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2"/>
    </row>
    <row r="22" spans="1:30" ht="15.75" customHeight="1">
      <c r="A22" s="60" t="s">
        <v>215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2"/>
    </row>
    <row r="23" spans="1:30" ht="15.75" customHeight="1">
      <c r="A23" s="60" t="s">
        <v>52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2"/>
    </row>
    <row r="24" spans="1:30" ht="15.75" customHeight="1">
      <c r="A24" s="63" t="s">
        <v>216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2"/>
    </row>
    <row r="26" spans="1:30" ht="30.75" customHeight="1">
      <c r="A26" s="98" t="s">
        <v>47</v>
      </c>
      <c r="B26" s="99"/>
      <c r="C26" s="99"/>
      <c r="D26" s="108" t="s">
        <v>65</v>
      </c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9"/>
    </row>
    <row r="27" spans="1:30" ht="17">
      <c r="A27" s="53" t="s">
        <v>48</v>
      </c>
      <c r="B27" s="54">
        <v>-0.7</v>
      </c>
      <c r="C27" s="54" t="s">
        <v>44</v>
      </c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5"/>
    </row>
    <row r="28" spans="1:30" ht="17">
      <c r="A28" s="53" t="s">
        <v>68</v>
      </c>
      <c r="B28" s="54">
        <v>-0.33</v>
      </c>
      <c r="C28" s="54" t="s">
        <v>45</v>
      </c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5"/>
    </row>
    <row r="29" spans="1:30" ht="17">
      <c r="A29" s="53" t="s">
        <v>190</v>
      </c>
      <c r="B29" s="54">
        <v>0.74</v>
      </c>
      <c r="C29" s="5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5"/>
    </row>
    <row r="30" spans="1:30" ht="17">
      <c r="A30" s="53" t="s">
        <v>49</v>
      </c>
      <c r="B30" s="54">
        <v>110</v>
      </c>
      <c r="C30" s="54" t="s">
        <v>46</v>
      </c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5"/>
    </row>
    <row r="31" spans="1:30" ht="17">
      <c r="A31" s="55" t="s">
        <v>69</v>
      </c>
      <c r="B31" s="56">
        <v>12.03</v>
      </c>
      <c r="C31" s="57" t="s">
        <v>46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7"/>
    </row>
    <row r="32" spans="1:30">
      <c r="A32" s="34"/>
      <c r="B32" s="35"/>
      <c r="AD32" s="21"/>
    </row>
    <row r="33" spans="1:33" ht="17">
      <c r="A33" s="43"/>
      <c r="B33" s="43"/>
      <c r="C33" s="110" t="s">
        <v>66</v>
      </c>
      <c r="D33" s="110"/>
      <c r="E33" s="110"/>
      <c r="F33" s="110"/>
      <c r="G33" s="110"/>
      <c r="H33" s="110"/>
      <c r="I33" s="110"/>
      <c r="J33" s="110"/>
      <c r="K33" s="44"/>
      <c r="L33" s="45"/>
      <c r="M33" s="111" t="s">
        <v>67</v>
      </c>
      <c r="N33" s="111"/>
      <c r="O33" s="111"/>
      <c r="P33" s="111"/>
      <c r="Q33" s="111"/>
      <c r="R33" s="111"/>
      <c r="S33" s="111"/>
      <c r="T33" s="111"/>
      <c r="U33" s="44"/>
      <c r="V33" s="46"/>
      <c r="W33" s="112" t="s">
        <v>66</v>
      </c>
      <c r="X33" s="112"/>
      <c r="Y33" s="112"/>
      <c r="Z33" s="112"/>
      <c r="AA33" s="112"/>
      <c r="AB33" s="112"/>
      <c r="AC33" s="112"/>
      <c r="AD33" s="112"/>
      <c r="AF33" s="100" t="s">
        <v>56</v>
      </c>
      <c r="AG33" s="101"/>
    </row>
    <row r="34" spans="1:33">
      <c r="A34" s="73" t="s">
        <v>83</v>
      </c>
      <c r="B34" s="23"/>
      <c r="C34" s="23">
        <f t="shared" ref="C34:H34" si="0">D34-0.2</f>
        <v>0.4000000000000003</v>
      </c>
      <c r="D34" s="23">
        <f t="shared" si="0"/>
        <v>0.60000000000000031</v>
      </c>
      <c r="E34" s="23">
        <f t="shared" si="0"/>
        <v>0.80000000000000027</v>
      </c>
      <c r="F34" s="23">
        <f t="shared" si="0"/>
        <v>1.0000000000000002</v>
      </c>
      <c r="G34" s="23">
        <f t="shared" si="0"/>
        <v>1.2000000000000002</v>
      </c>
      <c r="H34" s="23">
        <f t="shared" si="0"/>
        <v>1.4000000000000001</v>
      </c>
      <c r="I34" s="23">
        <f>J34-0.2</f>
        <v>1.6</v>
      </c>
      <c r="J34" s="23">
        <v>1.8</v>
      </c>
      <c r="L34" s="24"/>
      <c r="M34" s="24">
        <f t="shared" ref="M34:T34" si="1">C34</f>
        <v>0.4000000000000003</v>
      </c>
      <c r="N34" s="24">
        <f t="shared" si="1"/>
        <v>0.60000000000000031</v>
      </c>
      <c r="O34" s="24">
        <f t="shared" si="1"/>
        <v>0.80000000000000027</v>
      </c>
      <c r="P34" s="24">
        <f t="shared" si="1"/>
        <v>1.0000000000000002</v>
      </c>
      <c r="Q34" s="24">
        <f t="shared" si="1"/>
        <v>1.2000000000000002</v>
      </c>
      <c r="R34" s="24">
        <f t="shared" si="1"/>
        <v>1.4000000000000001</v>
      </c>
      <c r="S34" s="24">
        <f t="shared" si="1"/>
        <v>1.6</v>
      </c>
      <c r="T34" s="24">
        <f t="shared" si="1"/>
        <v>1.8</v>
      </c>
      <c r="V34" s="25"/>
      <c r="W34" s="25">
        <f t="shared" ref="W34:AD34" si="2">M34</f>
        <v>0.4000000000000003</v>
      </c>
      <c r="X34" s="25">
        <f t="shared" si="2"/>
        <v>0.60000000000000031</v>
      </c>
      <c r="Y34" s="25">
        <f t="shared" si="2"/>
        <v>0.80000000000000027</v>
      </c>
      <c r="Z34" s="25">
        <f t="shared" si="2"/>
        <v>1.0000000000000002</v>
      </c>
      <c r="AA34" s="25">
        <f t="shared" si="2"/>
        <v>1.2000000000000002</v>
      </c>
      <c r="AB34" s="25">
        <f t="shared" si="2"/>
        <v>1.4000000000000001</v>
      </c>
      <c r="AC34" s="25">
        <f t="shared" si="2"/>
        <v>1.6</v>
      </c>
      <c r="AD34" s="25">
        <f t="shared" si="2"/>
        <v>1.8</v>
      </c>
      <c r="AF34" s="102"/>
      <c r="AG34" s="103"/>
    </row>
    <row r="35" spans="1:33">
      <c r="A35" s="28">
        <v>1E-3</v>
      </c>
      <c r="B35" s="28">
        <f>(B$31-(B$30*B$29))*EXP(-A35/B$29)+B$30*B$29</f>
        <v>12.123679931735936</v>
      </c>
      <c r="C35" s="28">
        <f t="shared" ref="C35:J44" si="3">($B$31*($B$28/1000+1)-($B$30*($B$27/1000+1)*$B$29*(C$34/1000+1)))*EXP(-$A35/($B$29*(C$34/1000+1)))+$B$30*($B$27/1000+1)*$B$29*(C$34/1000+1)</f>
        <v>12.119644963700665</v>
      </c>
      <c r="D35" s="28">
        <f t="shared" si="3"/>
        <v>12.119648221174799</v>
      </c>
      <c r="E35" s="28">
        <f t="shared" si="3"/>
        <v>12.119651477347858</v>
      </c>
      <c r="F35" s="28">
        <f t="shared" si="3"/>
        <v>12.119654732220624</v>
      </c>
      <c r="G35" s="28">
        <f t="shared" si="3"/>
        <v>12.119657985793893</v>
      </c>
      <c r="H35" s="28">
        <f t="shared" si="3"/>
        <v>12.119661238068403</v>
      </c>
      <c r="I35" s="28">
        <f t="shared" si="3"/>
        <v>12.119664489044979</v>
      </c>
      <c r="J35" s="28">
        <f t="shared" si="3"/>
        <v>12.11966773872436</v>
      </c>
      <c r="K35" s="29"/>
      <c r="L35" s="31">
        <f t="shared" ref="L35:L77" si="4">B35</f>
        <v>12.123679931735936</v>
      </c>
      <c r="M35" s="31">
        <f>C35/$B35*1000-1000</f>
        <v>-0.33281710322194158</v>
      </c>
      <c r="N35" s="31">
        <f t="shared" ref="N35:T71" si="5">D35/$B35*1000-1000</f>
        <v>-0.33254841630900955</v>
      </c>
      <c r="O35" s="31">
        <f t="shared" si="5"/>
        <v>-0.33227983671292805</v>
      </c>
      <c r="P35" s="31">
        <f t="shared" si="5"/>
        <v>-0.33201136436923662</v>
      </c>
      <c r="Q35" s="31">
        <f t="shared" si="5"/>
        <v>-0.33174299921222428</v>
      </c>
      <c r="R35" s="31">
        <f t="shared" si="5"/>
        <v>-0.33147474118084119</v>
      </c>
      <c r="S35" s="31">
        <f t="shared" si="5"/>
        <v>-0.3312065902074437</v>
      </c>
      <c r="T35" s="31">
        <f t="shared" si="5"/>
        <v>-0.33093854623075458</v>
      </c>
      <c r="V35" s="32">
        <f t="shared" ref="V35:V77" si="6">L35/$B$29</f>
        <v>16.383351259102614</v>
      </c>
      <c r="W35" s="26">
        <f t="shared" ref="W35:AD66" si="7">M35-W$34</f>
        <v>-0.73281710322194193</v>
      </c>
      <c r="X35" s="26">
        <f t="shared" si="7"/>
        <v>-0.93254841630900986</v>
      </c>
      <c r="Y35" s="26">
        <f t="shared" si="7"/>
        <v>-1.1322798367129283</v>
      </c>
      <c r="Z35" s="26">
        <f t="shared" si="7"/>
        <v>-1.3320113643692368</v>
      </c>
      <c r="AA35" s="26">
        <f t="shared" si="7"/>
        <v>-1.5317429992122245</v>
      </c>
      <c r="AB35" s="26">
        <f t="shared" si="7"/>
        <v>-1.7314747411808413</v>
      </c>
      <c r="AC35" s="26">
        <f t="shared" si="7"/>
        <v>-1.9312065902074438</v>
      </c>
      <c r="AD35" s="26">
        <f t="shared" si="7"/>
        <v>-2.1309385462307544</v>
      </c>
      <c r="AF35" s="64">
        <v>16.314965632067075</v>
      </c>
      <c r="AG35" s="65">
        <v>-0.434</v>
      </c>
    </row>
    <row r="36" spans="1:33">
      <c r="A36" s="27">
        <f>A35*1.3</f>
        <v>1.3000000000000002E-3</v>
      </c>
      <c r="B36" s="28">
        <f t="shared" ref="B36:B77" si="8">(B$31-(B$30*B$29))*EXP(-A36/B$29)+B$30*B$29</f>
        <v>12.151759234223121</v>
      </c>
      <c r="C36" s="28">
        <f t="shared" si="3"/>
        <v>12.147704772773864</v>
      </c>
      <c r="D36" s="28">
        <f t="shared" si="3"/>
        <v>12.14770901155795</v>
      </c>
      <c r="E36" s="28">
        <f t="shared" si="3"/>
        <v>12.147713248649353</v>
      </c>
      <c r="F36" s="28">
        <f t="shared" si="3"/>
        <v>12.147717484049096</v>
      </c>
      <c r="G36" s="28">
        <f t="shared" si="3"/>
        <v>12.147721717758202</v>
      </c>
      <c r="H36" s="28">
        <f t="shared" si="3"/>
        <v>12.147725949777666</v>
      </c>
      <c r="I36" s="28">
        <f t="shared" si="3"/>
        <v>12.147730180108496</v>
      </c>
      <c r="J36" s="28">
        <f t="shared" si="3"/>
        <v>12.147734408751731</v>
      </c>
      <c r="K36" s="29"/>
      <c r="L36" s="30">
        <f t="shared" si="4"/>
        <v>12.151759234223121</v>
      </c>
      <c r="M36" s="31">
        <f t="shared" ref="M36:P77" si="9">C36/$B36*1000-1000</f>
        <v>-0.33365222031716257</v>
      </c>
      <c r="N36" s="31">
        <f t="shared" si="5"/>
        <v>-0.33330339970564182</v>
      </c>
      <c r="O36" s="31">
        <f t="shared" si="5"/>
        <v>-0.33295471838960111</v>
      </c>
      <c r="P36" s="31">
        <f t="shared" si="5"/>
        <v>-0.33260617628445743</v>
      </c>
      <c r="Q36" s="31">
        <f t="shared" si="5"/>
        <v>-0.33225777330642359</v>
      </c>
      <c r="R36" s="31">
        <f t="shared" si="5"/>
        <v>-0.33190950937341768</v>
      </c>
      <c r="S36" s="31">
        <f t="shared" si="5"/>
        <v>-0.33156138440244831</v>
      </c>
      <c r="T36" s="31">
        <f t="shared" si="5"/>
        <v>-0.33121339830825036</v>
      </c>
      <c r="V36" s="32">
        <f t="shared" si="6"/>
        <v>16.421296262463677</v>
      </c>
      <c r="W36" s="26">
        <f t="shared" si="7"/>
        <v>-0.73365222031716293</v>
      </c>
      <c r="X36" s="26">
        <f t="shared" si="7"/>
        <v>-0.93330339970564213</v>
      </c>
      <c r="Y36" s="26">
        <f t="shared" si="7"/>
        <v>-1.1329547183896014</v>
      </c>
      <c r="Z36" s="26">
        <f t="shared" si="7"/>
        <v>-1.3326061762844577</v>
      </c>
      <c r="AA36" s="26">
        <f t="shared" si="7"/>
        <v>-1.5322577733064238</v>
      </c>
      <c r="AB36" s="26">
        <f t="shared" si="7"/>
        <v>-1.7319095093734178</v>
      </c>
      <c r="AC36" s="26">
        <f t="shared" si="7"/>
        <v>-1.9315613844024484</v>
      </c>
      <c r="AD36" s="26">
        <f t="shared" si="7"/>
        <v>-2.1312133983082502</v>
      </c>
      <c r="AF36" s="64">
        <v>15.372517890400383</v>
      </c>
      <c r="AG36" s="65">
        <v>-0.34100000000000003</v>
      </c>
    </row>
    <row r="37" spans="1:33">
      <c r="A37" s="27">
        <f t="shared" ref="A37:A55" si="10">A36*1.3</f>
        <v>1.6900000000000003E-3</v>
      </c>
      <c r="B37" s="28">
        <f t="shared" si="8"/>
        <v>12.188245313261348</v>
      </c>
      <c r="C37" s="28">
        <f t="shared" si="3"/>
        <v>12.18416552898222</v>
      </c>
      <c r="D37" s="28">
        <f t="shared" si="3"/>
        <v>12.184171046271231</v>
      </c>
      <c r="E37" s="28">
        <f t="shared" si="3"/>
        <v>12.184176561357603</v>
      </c>
      <c r="F37" s="28">
        <f t="shared" si="3"/>
        <v>12.184182074242656</v>
      </c>
      <c r="G37" s="28">
        <f t="shared" si="3"/>
        <v>12.184187584927713</v>
      </c>
      <c r="H37" s="28">
        <f t="shared" si="3"/>
        <v>12.184193093414081</v>
      </c>
      <c r="I37" s="28">
        <f t="shared" si="3"/>
        <v>12.184198599703052</v>
      </c>
      <c r="J37" s="28">
        <f t="shared" si="3"/>
        <v>12.184204103795977</v>
      </c>
      <c r="K37" s="29"/>
      <c r="L37" s="30">
        <f t="shared" si="4"/>
        <v>12.188245313261348</v>
      </c>
      <c r="M37" s="31">
        <f t="shared" si="9"/>
        <v>-0.33473106048245427</v>
      </c>
      <c r="N37" s="31">
        <f t="shared" si="5"/>
        <v>-0.33427838752834305</v>
      </c>
      <c r="O37" s="31">
        <f t="shared" si="5"/>
        <v>-0.33382589529253437</v>
      </c>
      <c r="P37" s="31">
        <f t="shared" si="5"/>
        <v>-0.33337358366679837</v>
      </c>
      <c r="Q37" s="31">
        <f t="shared" si="5"/>
        <v>-0.33292145254245042</v>
      </c>
      <c r="R37" s="31">
        <f t="shared" si="5"/>
        <v>-0.33246950181239754</v>
      </c>
      <c r="S37" s="31">
        <f t="shared" si="5"/>
        <v>-0.3320177313704562</v>
      </c>
      <c r="T37" s="31">
        <f t="shared" si="5"/>
        <v>-0.33156614110600913</v>
      </c>
      <c r="V37" s="32">
        <f t="shared" si="6"/>
        <v>16.470601774677498</v>
      </c>
      <c r="W37" s="26">
        <f t="shared" si="7"/>
        <v>-0.73473106048245462</v>
      </c>
      <c r="X37" s="26">
        <f t="shared" si="7"/>
        <v>-0.93427838752834336</v>
      </c>
      <c r="Y37" s="26">
        <f t="shared" si="7"/>
        <v>-1.1338258952925346</v>
      </c>
      <c r="Z37" s="26">
        <f t="shared" si="7"/>
        <v>-1.3333735836667986</v>
      </c>
      <c r="AA37" s="26">
        <f t="shared" si="7"/>
        <v>-1.5329214525424506</v>
      </c>
      <c r="AB37" s="26">
        <f t="shared" si="7"/>
        <v>-1.7324695018123977</v>
      </c>
      <c r="AC37" s="26">
        <f t="shared" si="7"/>
        <v>-1.9320177313704563</v>
      </c>
      <c r="AD37" s="26">
        <f t="shared" si="7"/>
        <v>-2.1315661411060089</v>
      </c>
      <c r="AF37" s="64">
        <v>38.698033799131885</v>
      </c>
      <c r="AG37" s="65">
        <v>-0.33900000000000002</v>
      </c>
    </row>
    <row r="38" spans="1:33">
      <c r="A38" s="27">
        <f t="shared" si="10"/>
        <v>2.1970000000000006E-3</v>
      </c>
      <c r="B38" s="28">
        <f t="shared" si="8"/>
        <v>12.235648477520627</v>
      </c>
      <c r="C38" s="28">
        <f t="shared" si="3"/>
        <v>12.231535804987516</v>
      </c>
      <c r="D38" s="28">
        <f t="shared" si="3"/>
        <v>12.231542989062689</v>
      </c>
      <c r="E38" s="28">
        <f t="shared" si="3"/>
        <v>12.231550170270779</v>
      </c>
      <c r="F38" s="28">
        <f t="shared" si="3"/>
        <v>12.231557348613492</v>
      </c>
      <c r="G38" s="28">
        <f t="shared" si="3"/>
        <v>12.231564524092548</v>
      </c>
      <c r="H38" s="28">
        <f t="shared" si="3"/>
        <v>12.231571696709651</v>
      </c>
      <c r="I38" s="28">
        <f t="shared" si="3"/>
        <v>12.231578866466535</v>
      </c>
      <c r="J38" s="28">
        <f t="shared" si="3"/>
        <v>12.231586033364891</v>
      </c>
      <c r="K38" s="29"/>
      <c r="L38" s="30">
        <f t="shared" si="4"/>
        <v>12.235648477520627</v>
      </c>
      <c r="M38" s="31">
        <f t="shared" si="9"/>
        <v>-0.33612215492030373</v>
      </c>
      <c r="N38" s="31">
        <f t="shared" si="5"/>
        <v>-0.33553501193500779</v>
      </c>
      <c r="O38" s="31">
        <f t="shared" si="5"/>
        <v>-0.33494810327192681</v>
      </c>
      <c r="P38" s="31">
        <f t="shared" si="5"/>
        <v>-0.33436142879145336</v>
      </c>
      <c r="Q38" s="31">
        <f t="shared" si="5"/>
        <v>-0.33377498835329789</v>
      </c>
      <c r="R38" s="31">
        <f t="shared" si="5"/>
        <v>-0.33318878181785294</v>
      </c>
      <c r="S38" s="31">
        <f t="shared" si="5"/>
        <v>-0.33260280904346473</v>
      </c>
      <c r="T38" s="31">
        <f t="shared" si="5"/>
        <v>-0.33201706989200375</v>
      </c>
      <c r="V38" s="32">
        <f t="shared" si="6"/>
        <v>16.534660104757606</v>
      </c>
      <c r="W38" s="26">
        <f t="shared" si="7"/>
        <v>-0.73612215492030408</v>
      </c>
      <c r="X38" s="26">
        <f t="shared" si="7"/>
        <v>-0.9355350119350081</v>
      </c>
      <c r="Y38" s="26">
        <f t="shared" si="7"/>
        <v>-1.1349481032719271</v>
      </c>
      <c r="Z38" s="26">
        <f t="shared" si="7"/>
        <v>-1.3343614287914536</v>
      </c>
      <c r="AA38" s="26">
        <f t="shared" si="7"/>
        <v>-1.5337749883532981</v>
      </c>
      <c r="AB38" s="26">
        <f t="shared" si="7"/>
        <v>-1.7331887818178531</v>
      </c>
      <c r="AC38" s="26">
        <f t="shared" si="7"/>
        <v>-1.9326028090434648</v>
      </c>
      <c r="AD38" s="26">
        <f t="shared" si="7"/>
        <v>-2.1320170698920036</v>
      </c>
      <c r="AF38" s="64">
        <v>46.446717565202135</v>
      </c>
      <c r="AG38" s="65">
        <v>-0.443</v>
      </c>
    </row>
    <row r="39" spans="1:33">
      <c r="A39" s="27">
        <f t="shared" si="10"/>
        <v>2.8561000000000007E-3</v>
      </c>
      <c r="B39" s="28">
        <f t="shared" si="8"/>
        <v>12.297224057039458</v>
      </c>
      <c r="C39" s="28">
        <f t="shared" si="3"/>
        <v>12.293068682833436</v>
      </c>
      <c r="D39" s="28">
        <f t="shared" si="3"/>
        <v>12.293078041711482</v>
      </c>
      <c r="E39" s="28">
        <f t="shared" si="3"/>
        <v>12.293087396856151</v>
      </c>
      <c r="F39" s="28">
        <f t="shared" si="3"/>
        <v>12.29309674826969</v>
      </c>
      <c r="G39" s="28">
        <f t="shared" si="3"/>
        <v>12.2931060959543</v>
      </c>
      <c r="H39" s="28">
        <f t="shared" si="3"/>
        <v>12.293115439912242</v>
      </c>
      <c r="I39" s="28">
        <f t="shared" si="3"/>
        <v>12.293124780145718</v>
      </c>
      <c r="J39" s="28">
        <f t="shared" si="3"/>
        <v>12.293134116656972</v>
      </c>
      <c r="K39" s="29"/>
      <c r="L39" s="30">
        <f t="shared" si="4"/>
        <v>12.297224057039458</v>
      </c>
      <c r="M39" s="31">
        <f t="shared" si="9"/>
        <v>-0.33791156335337291</v>
      </c>
      <c r="N39" s="31">
        <f t="shared" si="5"/>
        <v>-0.33715050719945339</v>
      </c>
      <c r="O39" s="31">
        <f t="shared" si="5"/>
        <v>-0.33638975464043597</v>
      </c>
      <c r="P39" s="31">
        <f t="shared" si="5"/>
        <v>-0.33562930549396697</v>
      </c>
      <c r="Q39" s="31">
        <f t="shared" si="5"/>
        <v>-0.33486915958076224</v>
      </c>
      <c r="R39" s="31">
        <f t="shared" si="5"/>
        <v>-0.33410931671721755</v>
      </c>
      <c r="S39" s="31">
        <f t="shared" si="5"/>
        <v>-0.33334977672404875</v>
      </c>
      <c r="T39" s="31">
        <f t="shared" si="5"/>
        <v>-0.33259053941878847</v>
      </c>
      <c r="V39" s="32">
        <f t="shared" si="6"/>
        <v>16.617870347350618</v>
      </c>
      <c r="W39" s="26">
        <f t="shared" si="7"/>
        <v>-0.73791156335337327</v>
      </c>
      <c r="X39" s="26">
        <f t="shared" si="7"/>
        <v>-0.9371505071994537</v>
      </c>
      <c r="Y39" s="26">
        <f t="shared" si="7"/>
        <v>-1.1363897546404362</v>
      </c>
      <c r="Z39" s="26">
        <f t="shared" si="7"/>
        <v>-1.3356293054939672</v>
      </c>
      <c r="AA39" s="26">
        <f t="shared" si="7"/>
        <v>-1.5348691595807624</v>
      </c>
      <c r="AB39" s="26">
        <f t="shared" si="7"/>
        <v>-1.7341093167172177</v>
      </c>
      <c r="AC39" s="26">
        <f t="shared" si="7"/>
        <v>-1.9333497767240488</v>
      </c>
      <c r="AD39" s="26">
        <f t="shared" si="7"/>
        <v>-2.1325905394187883</v>
      </c>
      <c r="AF39" s="64">
        <v>30.828052369085214</v>
      </c>
      <c r="AG39" s="65">
        <v>-0.39300000000000002</v>
      </c>
    </row>
    <row r="40" spans="1:33">
      <c r="A40" s="27">
        <f t="shared" si="10"/>
        <v>3.712930000000001E-3</v>
      </c>
      <c r="B40" s="28">
        <f t="shared" si="8"/>
        <v>12.377190362627502</v>
      </c>
      <c r="C40" s="28">
        <f t="shared" si="3"/>
        <v>12.372979565801955</v>
      </c>
      <c r="D40" s="28">
        <f t="shared" si="3"/>
        <v>12.372991765384242</v>
      </c>
      <c r="E40" s="28">
        <f t="shared" si="3"/>
        <v>12.37300396010275</v>
      </c>
      <c r="F40" s="28">
        <f t="shared" si="3"/>
        <v>12.373016149960378</v>
      </c>
      <c r="G40" s="28">
        <f t="shared" si="3"/>
        <v>12.373028334960054</v>
      </c>
      <c r="H40" s="28">
        <f t="shared" si="3"/>
        <v>12.373040515104663</v>
      </c>
      <c r="I40" s="28">
        <f t="shared" si="3"/>
        <v>12.373052690397117</v>
      </c>
      <c r="J40" s="28">
        <f t="shared" si="3"/>
        <v>12.373064860840302</v>
      </c>
      <c r="K40" s="29"/>
      <c r="L40" s="30">
        <f t="shared" si="4"/>
        <v>12.377190362627502</v>
      </c>
      <c r="M40" s="31">
        <f t="shared" si="9"/>
        <v>-0.34020619398904728</v>
      </c>
      <c r="N40" s="31">
        <f t="shared" si="5"/>
        <v>-0.33922054361687515</v>
      </c>
      <c r="O40" s="31">
        <f t="shared" si="5"/>
        <v>-0.33823528620780507</v>
      </c>
      <c r="P40" s="31">
        <f t="shared" si="5"/>
        <v>-0.33725042152764217</v>
      </c>
      <c r="Q40" s="31">
        <f t="shared" si="5"/>
        <v>-0.33626594933980414</v>
      </c>
      <c r="R40" s="31">
        <f t="shared" si="5"/>
        <v>-0.33528186941111926</v>
      </c>
      <c r="S40" s="31">
        <f t="shared" si="5"/>
        <v>-0.33429818150648316</v>
      </c>
      <c r="T40" s="31">
        <f t="shared" si="5"/>
        <v>-0.33331488539249676</v>
      </c>
      <c r="V40" s="32">
        <f t="shared" si="6"/>
        <v>16.725932922469596</v>
      </c>
      <c r="W40" s="26">
        <f t="shared" si="7"/>
        <v>-0.74020619398904763</v>
      </c>
      <c r="X40" s="26">
        <f t="shared" si="7"/>
        <v>-0.93922054361687546</v>
      </c>
      <c r="Y40" s="26">
        <f t="shared" si="7"/>
        <v>-1.1382352862078053</v>
      </c>
      <c r="Z40" s="26">
        <f t="shared" si="7"/>
        <v>-1.3372504215276424</v>
      </c>
      <c r="AA40" s="26">
        <f t="shared" si="7"/>
        <v>-1.5362659493398043</v>
      </c>
      <c r="AB40" s="26">
        <f t="shared" si="7"/>
        <v>-1.7352818694111194</v>
      </c>
      <c r="AC40" s="26">
        <f t="shared" si="7"/>
        <v>-1.9342981815064832</v>
      </c>
      <c r="AD40" s="26">
        <f t="shared" si="7"/>
        <v>-2.1333148853924966</v>
      </c>
      <c r="AF40" s="64">
        <v>65.591883130527449</v>
      </c>
      <c r="AG40" s="65">
        <v>-0.377</v>
      </c>
    </row>
    <row r="41" spans="1:33">
      <c r="A41" s="27">
        <f t="shared" si="10"/>
        <v>4.8268090000000013E-3</v>
      </c>
      <c r="B41" s="28">
        <f t="shared" si="8"/>
        <v>12.481008232084491</v>
      </c>
      <c r="C41" s="28">
        <f t="shared" si="3"/>
        <v>12.476725536957375</v>
      </c>
      <c r="D41" s="28">
        <f t="shared" si="3"/>
        <v>12.476741452143784</v>
      </c>
      <c r="E41" s="28">
        <f t="shared" si="3"/>
        <v>12.476757360989779</v>
      </c>
      <c r="F41" s="28">
        <f t="shared" si="3"/>
        <v>12.47677326349914</v>
      </c>
      <c r="G41" s="28">
        <f t="shared" si="3"/>
        <v>12.47678915967569</v>
      </c>
      <c r="H41" s="28">
        <f t="shared" si="3"/>
        <v>12.476805049523179</v>
      </c>
      <c r="I41" s="28">
        <f t="shared" si="3"/>
        <v>12.476820933045403</v>
      </c>
      <c r="J41" s="28">
        <f t="shared" si="3"/>
        <v>12.476836810246112</v>
      </c>
      <c r="K41" s="29"/>
      <c r="L41" s="30">
        <f t="shared" si="4"/>
        <v>12.481008232084491</v>
      </c>
      <c r="M41" s="31">
        <f t="shared" si="9"/>
        <v>-0.34313695235834984</v>
      </c>
      <c r="N41" s="31">
        <f t="shared" si="5"/>
        <v>-0.34186180005383449</v>
      </c>
      <c r="O41" s="31">
        <f t="shared" si="5"/>
        <v>-0.34058715575440601</v>
      </c>
      <c r="P41" s="31">
        <f t="shared" si="5"/>
        <v>-0.33931301915686163</v>
      </c>
      <c r="Q41" s="31">
        <f t="shared" si="5"/>
        <v>-0.33803938995538374</v>
      </c>
      <c r="R41" s="31">
        <f t="shared" si="5"/>
        <v>-0.33676626784904329</v>
      </c>
      <c r="S41" s="31">
        <f t="shared" si="5"/>
        <v>-0.33549365253395536</v>
      </c>
      <c r="T41" s="31">
        <f t="shared" si="5"/>
        <v>-0.33422154370953194</v>
      </c>
      <c r="V41" s="32">
        <f t="shared" si="6"/>
        <v>16.866227340654717</v>
      </c>
      <c r="W41" s="26">
        <f t="shared" si="7"/>
        <v>-0.7431369523583502</v>
      </c>
      <c r="X41" s="26">
        <f t="shared" si="7"/>
        <v>-0.9418618000538348</v>
      </c>
      <c r="Y41" s="26">
        <f t="shared" si="7"/>
        <v>-1.1405871557544063</v>
      </c>
      <c r="Z41" s="26">
        <f t="shared" si="7"/>
        <v>-1.3393130191568619</v>
      </c>
      <c r="AA41" s="26">
        <f t="shared" si="7"/>
        <v>-1.5380393899553839</v>
      </c>
      <c r="AB41" s="26">
        <f t="shared" si="7"/>
        <v>-1.7367662678490434</v>
      </c>
      <c r="AC41" s="26">
        <f t="shared" si="7"/>
        <v>-1.9354936525339554</v>
      </c>
      <c r="AD41" s="26">
        <f t="shared" si="7"/>
        <v>-2.1342215437095318</v>
      </c>
      <c r="AF41" s="64">
        <v>37.766789820000369</v>
      </c>
      <c r="AG41" s="65">
        <v>-0.40100000000000002</v>
      </c>
    </row>
    <row r="42" spans="1:33">
      <c r="A42" s="33">
        <f t="shared" si="10"/>
        <v>6.2748517000000021E-3</v>
      </c>
      <c r="B42" s="28">
        <f t="shared" si="8"/>
        <v>12.615738048089867</v>
      </c>
      <c r="C42" s="28">
        <f t="shared" si="3"/>
        <v>12.611362139999628</v>
      </c>
      <c r="D42" s="28">
        <f t="shared" si="3"/>
        <v>12.611382923684445</v>
      </c>
      <c r="E42" s="28">
        <f t="shared" si="3"/>
        <v>12.611403699097309</v>
      </c>
      <c r="F42" s="28">
        <f t="shared" si="3"/>
        <v>12.611424466243136</v>
      </c>
      <c r="G42" s="28">
        <f t="shared" si="3"/>
        <v>12.611445225126872</v>
      </c>
      <c r="H42" s="28">
        <f t="shared" si="3"/>
        <v>12.611465975753447</v>
      </c>
      <c r="I42" s="28">
        <f t="shared" si="3"/>
        <v>12.611486718127765</v>
      </c>
      <c r="J42" s="28">
        <f t="shared" si="3"/>
        <v>12.611507452254784</v>
      </c>
      <c r="K42" s="29"/>
      <c r="L42" s="30">
        <f t="shared" si="4"/>
        <v>12.615738048089867</v>
      </c>
      <c r="M42" s="31">
        <f t="shared" si="9"/>
        <v>-0.34686104558909392</v>
      </c>
      <c r="N42" s="31">
        <f t="shared" si="5"/>
        <v>-0.3452136045326597</v>
      </c>
      <c r="O42" s="31">
        <f t="shared" si="5"/>
        <v>-0.34356681916153775</v>
      </c>
      <c r="P42" s="31">
        <f t="shared" si="5"/>
        <v>-0.3419206890858959</v>
      </c>
      <c r="Q42" s="31">
        <f t="shared" si="5"/>
        <v>-0.34027521391385562</v>
      </c>
      <c r="R42" s="31">
        <f t="shared" si="5"/>
        <v>-0.33863039325444788</v>
      </c>
      <c r="S42" s="31">
        <f t="shared" si="5"/>
        <v>-0.33698622671909106</v>
      </c>
      <c r="T42" s="31">
        <f t="shared" si="5"/>
        <v>-0.33534271391465609</v>
      </c>
      <c r="V42" s="32">
        <f t="shared" si="6"/>
        <v>17.0482946595809</v>
      </c>
      <c r="W42" s="26">
        <f t="shared" si="7"/>
        <v>-0.74686104558909427</v>
      </c>
      <c r="X42" s="26">
        <f t="shared" si="7"/>
        <v>-0.94521360453266001</v>
      </c>
      <c r="Y42" s="26">
        <f t="shared" si="7"/>
        <v>-1.143566819161538</v>
      </c>
      <c r="Z42" s="26">
        <f t="shared" si="7"/>
        <v>-1.3419206890858961</v>
      </c>
      <c r="AA42" s="26">
        <f t="shared" si="7"/>
        <v>-1.5402752139138558</v>
      </c>
      <c r="AB42" s="26">
        <f t="shared" si="7"/>
        <v>-1.738630393254448</v>
      </c>
      <c r="AC42" s="26">
        <f t="shared" si="7"/>
        <v>-1.9369862267190912</v>
      </c>
      <c r="AD42" s="26">
        <f t="shared" si="7"/>
        <v>-2.1353427139146559</v>
      </c>
      <c r="AF42" s="64">
        <v>30.139238568146926</v>
      </c>
      <c r="AG42" s="65">
        <v>-0.38900000000000001</v>
      </c>
    </row>
    <row r="43" spans="1:33">
      <c r="A43" s="33">
        <f t="shared" si="10"/>
        <v>8.1573072100000026E-3</v>
      </c>
      <c r="B43" s="28">
        <f t="shared" si="8"/>
        <v>12.790493127608798</v>
      </c>
      <c r="C43" s="28">
        <f t="shared" si="3"/>
        <v>12.78599647215141</v>
      </c>
      <c r="D43" s="28">
        <f t="shared" si="3"/>
        <v>12.786023649177949</v>
      </c>
      <c r="E43" s="28">
        <f t="shared" si="3"/>
        <v>12.786050815401452</v>
      </c>
      <c r="F43" s="28">
        <f t="shared" si="3"/>
        <v>12.786077970828373</v>
      </c>
      <c r="G43" s="28">
        <f t="shared" si="3"/>
        <v>12.786105115465162</v>
      </c>
      <c r="H43" s="28">
        <f t="shared" si="3"/>
        <v>12.786132249318214</v>
      </c>
      <c r="I43" s="28">
        <f t="shared" si="3"/>
        <v>12.786159372393996</v>
      </c>
      <c r="J43" s="28">
        <f t="shared" si="3"/>
        <v>12.786186484698902</v>
      </c>
      <c r="K43" s="29"/>
      <c r="L43" s="30">
        <f t="shared" si="4"/>
        <v>12.790493127608798</v>
      </c>
      <c r="M43" s="31">
        <f t="shared" si="9"/>
        <v>-0.35156232152462508</v>
      </c>
      <c r="N43" s="31">
        <f t="shared" si="5"/>
        <v>-0.34943753819788981</v>
      </c>
      <c r="O43" s="31">
        <f t="shared" si="5"/>
        <v>-0.34731359948557383</v>
      </c>
      <c r="P43" s="31">
        <f t="shared" si="5"/>
        <v>-0.34519050488324865</v>
      </c>
      <c r="Q43" s="31">
        <f t="shared" si="5"/>
        <v>-0.34306825388648576</v>
      </c>
      <c r="R43" s="31">
        <f t="shared" si="5"/>
        <v>-0.34094684599540415</v>
      </c>
      <c r="S43" s="31">
        <f t="shared" si="5"/>
        <v>-0.33882628070432474</v>
      </c>
      <c r="T43" s="31">
        <f t="shared" si="5"/>
        <v>-0.33670655751336653</v>
      </c>
      <c r="V43" s="32">
        <f t="shared" si="6"/>
        <v>17.284450172444323</v>
      </c>
      <c r="W43" s="26">
        <f t="shared" si="7"/>
        <v>-0.75156232152462543</v>
      </c>
      <c r="X43" s="26">
        <f t="shared" si="7"/>
        <v>-0.94943753819789012</v>
      </c>
      <c r="Y43" s="26">
        <f t="shared" si="7"/>
        <v>-1.1473135994855741</v>
      </c>
      <c r="Z43" s="26">
        <f t="shared" si="7"/>
        <v>-1.3451905048832489</v>
      </c>
      <c r="AA43" s="26">
        <f t="shared" si="7"/>
        <v>-1.5430682538864859</v>
      </c>
      <c r="AB43" s="26">
        <f t="shared" si="7"/>
        <v>-1.7409468459954043</v>
      </c>
      <c r="AC43" s="26">
        <f t="shared" si="7"/>
        <v>-1.9388262807043248</v>
      </c>
      <c r="AD43" s="26">
        <f t="shared" si="7"/>
        <v>-2.1367065575133664</v>
      </c>
      <c r="AF43" s="64">
        <v>34.074215331660184</v>
      </c>
      <c r="AG43" s="65">
        <v>-0.44900000000000001</v>
      </c>
    </row>
    <row r="44" spans="1:33">
      <c r="A44" s="33">
        <f t="shared" si="10"/>
        <v>1.0604499373000004E-2</v>
      </c>
      <c r="B44" s="28">
        <f t="shared" si="8"/>
        <v>13.017011138701974</v>
      </c>
      <c r="C44" s="28">
        <f t="shared" si="3"/>
        <v>13.012358234920882</v>
      </c>
      <c r="D44" s="28">
        <f t="shared" si="3"/>
        <v>13.012393831321219</v>
      </c>
      <c r="E44" s="28">
        <f t="shared" si="3"/>
        <v>13.01242941359466</v>
      </c>
      <c r="F44" s="28">
        <f t="shared" si="3"/>
        <v>13.012464981749631</v>
      </c>
      <c r="G44" s="28">
        <f t="shared" si="3"/>
        <v>13.012500535794487</v>
      </c>
      <c r="H44" s="28">
        <f t="shared" si="3"/>
        <v>13.012536075737657</v>
      </c>
      <c r="I44" s="28">
        <f t="shared" si="3"/>
        <v>13.012571601587524</v>
      </c>
      <c r="J44" s="28">
        <f t="shared" si="3"/>
        <v>13.012607113352459</v>
      </c>
      <c r="K44" s="29"/>
      <c r="L44" s="30">
        <f t="shared" si="4"/>
        <v>13.017011138701974</v>
      </c>
      <c r="M44" s="31">
        <f t="shared" si="9"/>
        <v>-0.35744793728099467</v>
      </c>
      <c r="N44" s="31">
        <f t="shared" si="5"/>
        <v>-0.35471333100633728</v>
      </c>
      <c r="O44" s="31">
        <f t="shared" si="5"/>
        <v>-0.35197980999589618</v>
      </c>
      <c r="P44" s="31">
        <f t="shared" si="5"/>
        <v>-0.34924737360233848</v>
      </c>
      <c r="Q44" s="31">
        <f t="shared" si="5"/>
        <v>-0.34651602118378833</v>
      </c>
      <c r="R44" s="31">
        <f t="shared" si="5"/>
        <v>-0.34378575209268547</v>
      </c>
      <c r="S44" s="31">
        <f t="shared" si="5"/>
        <v>-0.34105656568510767</v>
      </c>
      <c r="T44" s="31">
        <f t="shared" si="5"/>
        <v>-0.33832846131792849</v>
      </c>
      <c r="V44" s="32">
        <f t="shared" si="6"/>
        <v>17.590555592840506</v>
      </c>
      <c r="W44" s="26">
        <f t="shared" si="7"/>
        <v>-0.75744793728099502</v>
      </c>
      <c r="X44" s="26">
        <f t="shared" si="7"/>
        <v>-0.9547133310063376</v>
      </c>
      <c r="Y44" s="26">
        <f t="shared" si="7"/>
        <v>-1.1519798099958964</v>
      </c>
      <c r="Z44" s="26">
        <f t="shared" si="7"/>
        <v>-1.3492473736023387</v>
      </c>
      <c r="AA44" s="26">
        <f t="shared" si="7"/>
        <v>-1.5465160211837885</v>
      </c>
      <c r="AB44" s="26">
        <f t="shared" si="7"/>
        <v>-1.7437857520926856</v>
      </c>
      <c r="AC44" s="26">
        <f t="shared" si="7"/>
        <v>-1.9410565656851078</v>
      </c>
      <c r="AD44" s="26">
        <f t="shared" si="7"/>
        <v>-2.1383284613179283</v>
      </c>
      <c r="AF44" s="64">
        <v>32.573588869986644</v>
      </c>
      <c r="AG44" s="65">
        <v>-0.39800000000000002</v>
      </c>
    </row>
    <row r="45" spans="1:33">
      <c r="A45" s="33">
        <f t="shared" si="10"/>
        <v>1.3785849184900006E-2</v>
      </c>
      <c r="B45" s="28">
        <f t="shared" si="8"/>
        <v>13.310366869511739</v>
      </c>
      <c r="C45" s="28">
        <f t="shared" ref="C45:J54" si="11">($B$31*($B$28/1000+1)-($B$30*($B$27/1000+1)*$B$29*(C$34/1000+1)))*EXP(-$A45/($B$29*(C$34/1000+1)))+$B$30*($B$27/1000+1)*$B$29*(C$34/1000+1)</f>
        <v>13.305512059570532</v>
      </c>
      <c r="D45" s="28">
        <f t="shared" si="11"/>
        <v>13.305558782356186</v>
      </c>
      <c r="E45" s="28">
        <f t="shared" si="11"/>
        <v>13.305605486638015</v>
      </c>
      <c r="F45" s="28">
        <f t="shared" si="11"/>
        <v>13.305652172427003</v>
      </c>
      <c r="G45" s="28">
        <f t="shared" si="11"/>
        <v>13.305698839734134</v>
      </c>
      <c r="H45" s="28">
        <f t="shared" si="11"/>
        <v>13.305745488570366</v>
      </c>
      <c r="I45" s="28">
        <f t="shared" si="11"/>
        <v>13.30579211894667</v>
      </c>
      <c r="J45" s="28">
        <f t="shared" si="11"/>
        <v>13.305838730874015</v>
      </c>
      <c r="K45" s="29"/>
      <c r="L45" s="30">
        <f t="shared" si="4"/>
        <v>13.310366869511739</v>
      </c>
      <c r="M45" s="31">
        <f t="shared" si="9"/>
        <v>-0.36473900297426098</v>
      </c>
      <c r="N45" s="31">
        <f t="shared" si="5"/>
        <v>-0.36122874768886959</v>
      </c>
      <c r="O45" s="31">
        <f t="shared" si="5"/>
        <v>-0.35771988258488818</v>
      </c>
      <c r="P45" s="31">
        <f t="shared" si="5"/>
        <v>-0.3542124068371777</v>
      </c>
      <c r="Q45" s="31">
        <f t="shared" si="5"/>
        <v>-0.35070631962048537</v>
      </c>
      <c r="R45" s="31">
        <f t="shared" si="5"/>
        <v>-0.34720162011149114</v>
      </c>
      <c r="S45" s="31">
        <f t="shared" si="5"/>
        <v>-0.3436983074860791</v>
      </c>
      <c r="T45" s="31">
        <f t="shared" si="5"/>
        <v>-0.34019638091990601</v>
      </c>
      <c r="V45" s="32">
        <f t="shared" si="6"/>
        <v>17.986982256096944</v>
      </c>
      <c r="W45" s="26">
        <f t="shared" si="7"/>
        <v>-0.76473900297426134</v>
      </c>
      <c r="X45" s="26">
        <f t="shared" si="7"/>
        <v>-0.9612287476888699</v>
      </c>
      <c r="Y45" s="26">
        <f t="shared" si="7"/>
        <v>-1.1577198825848884</v>
      </c>
      <c r="Z45" s="26">
        <f t="shared" si="7"/>
        <v>-1.3542124068371779</v>
      </c>
      <c r="AA45" s="26">
        <f t="shared" si="7"/>
        <v>-1.5507063196204856</v>
      </c>
      <c r="AB45" s="26">
        <f t="shared" si="7"/>
        <v>-1.7472016201114913</v>
      </c>
      <c r="AC45" s="26">
        <f t="shared" si="7"/>
        <v>-1.9436983074860792</v>
      </c>
      <c r="AD45" s="26">
        <f t="shared" si="7"/>
        <v>-2.1401963809199058</v>
      </c>
      <c r="AF45" s="64">
        <v>23.45476524204679</v>
      </c>
      <c r="AG45" s="65">
        <v>-0.41799999999999998</v>
      </c>
    </row>
    <row r="46" spans="1:33">
      <c r="A46" s="33">
        <f t="shared" si="10"/>
        <v>1.7921603940370009E-2</v>
      </c>
      <c r="B46" s="28">
        <f t="shared" si="8"/>
        <v>13.689848722389158</v>
      </c>
      <c r="C46" s="28">
        <f t="shared" si="11"/>
        <v>13.684733478271951</v>
      </c>
      <c r="D46" s="28">
        <f t="shared" si="11"/>
        <v>13.684794968592328</v>
      </c>
      <c r="E46" s="28">
        <f t="shared" si="11"/>
        <v>13.684856434626013</v>
      </c>
      <c r="F46" s="28">
        <f t="shared" si="11"/>
        <v>13.684917876387374</v>
      </c>
      <c r="G46" s="28">
        <f t="shared" si="11"/>
        <v>13.684979293890819</v>
      </c>
      <c r="H46" s="28">
        <f t="shared" si="11"/>
        <v>13.685040687150675</v>
      </c>
      <c r="I46" s="28">
        <f t="shared" si="11"/>
        <v>13.685102056181321</v>
      </c>
      <c r="J46" s="28">
        <f t="shared" si="11"/>
        <v>13.685163400997084</v>
      </c>
      <c r="K46" s="29"/>
      <c r="L46" s="30">
        <f t="shared" si="4"/>
        <v>13.689848722389158</v>
      </c>
      <c r="M46" s="31">
        <f t="shared" si="9"/>
        <v>-0.3736523478773961</v>
      </c>
      <c r="N46" s="31">
        <f t="shared" si="5"/>
        <v>-0.36916067513323014</v>
      </c>
      <c r="O46" s="31">
        <f t="shared" si="5"/>
        <v>-0.36467077645500012</v>
      </c>
      <c r="P46" s="31">
        <f t="shared" si="5"/>
        <v>-0.36018265079292178</v>
      </c>
      <c r="Q46" s="31">
        <f t="shared" si="5"/>
        <v>-0.35569629709448236</v>
      </c>
      <c r="R46" s="31">
        <f t="shared" si="5"/>
        <v>-0.35121171431353559</v>
      </c>
      <c r="S46" s="31">
        <f t="shared" si="5"/>
        <v>-0.34672890139927404</v>
      </c>
      <c r="T46" s="31">
        <f t="shared" si="5"/>
        <v>-0.34224785730555141</v>
      </c>
      <c r="V46" s="32">
        <f t="shared" si="6"/>
        <v>18.499795570796159</v>
      </c>
      <c r="W46" s="26">
        <f t="shared" si="7"/>
        <v>-0.77365234787739645</v>
      </c>
      <c r="X46" s="26">
        <f t="shared" si="7"/>
        <v>-0.96916067513323045</v>
      </c>
      <c r="Y46" s="26">
        <f t="shared" si="7"/>
        <v>-1.1646707764550004</v>
      </c>
      <c r="Z46" s="26">
        <f t="shared" si="7"/>
        <v>-1.360182650792922</v>
      </c>
      <c r="AA46" s="26">
        <f t="shared" si="7"/>
        <v>-1.5556962970944825</v>
      </c>
      <c r="AB46" s="26">
        <f t="shared" si="7"/>
        <v>-1.7512117143135357</v>
      </c>
      <c r="AC46" s="26">
        <f t="shared" si="7"/>
        <v>-1.9467289013992741</v>
      </c>
      <c r="AD46" s="26">
        <f t="shared" si="7"/>
        <v>-2.1422478573055512</v>
      </c>
      <c r="AF46" s="64">
        <v>51.415385870046265</v>
      </c>
      <c r="AG46" s="65">
        <v>-0.32700000000000001</v>
      </c>
    </row>
    <row r="47" spans="1:33">
      <c r="A47" s="33">
        <f t="shared" si="10"/>
        <v>2.3298085122481011E-2</v>
      </c>
      <c r="B47" s="28">
        <f t="shared" si="8"/>
        <v>14.180015038047557</v>
      </c>
      <c r="C47" s="28">
        <f t="shared" si="11"/>
        <v>14.174564656675997</v>
      </c>
      <c r="D47" s="28">
        <f t="shared" si="11"/>
        <v>14.174645850732801</v>
      </c>
      <c r="E47" s="28">
        <f t="shared" si="11"/>
        <v>14.174727012831752</v>
      </c>
      <c r="F47" s="28">
        <f t="shared" si="11"/>
        <v>14.174808142991736</v>
      </c>
      <c r="G47" s="28">
        <f t="shared" si="11"/>
        <v>14.174889241231611</v>
      </c>
      <c r="H47" s="28">
        <f t="shared" si="11"/>
        <v>14.174970307570192</v>
      </c>
      <c r="I47" s="28">
        <f t="shared" si="11"/>
        <v>14.175051342026308</v>
      </c>
      <c r="J47" s="28">
        <f t="shared" si="11"/>
        <v>14.175132344618746</v>
      </c>
      <c r="K47" s="29"/>
      <c r="L47" s="30">
        <f t="shared" si="4"/>
        <v>14.180015038047557</v>
      </c>
      <c r="M47" s="31">
        <f t="shared" si="9"/>
        <v>-0.38437063408855465</v>
      </c>
      <c r="N47" s="31">
        <f t="shared" si="5"/>
        <v>-0.37864468410998597</v>
      </c>
      <c r="O47" s="31">
        <f t="shared" si="5"/>
        <v>-0.37292098785621874</v>
      </c>
      <c r="P47" s="31">
        <f t="shared" si="5"/>
        <v>-0.36719954399552535</v>
      </c>
      <c r="Q47" s="31">
        <f t="shared" si="5"/>
        <v>-0.36148035119799715</v>
      </c>
      <c r="R47" s="31">
        <f t="shared" si="5"/>
        <v>-0.35576340813668139</v>
      </c>
      <c r="S47" s="31">
        <f t="shared" si="5"/>
        <v>-0.3500487134837158</v>
      </c>
      <c r="T47" s="31">
        <f t="shared" si="5"/>
        <v>-0.34433626591442135</v>
      </c>
      <c r="V47" s="32">
        <f t="shared" si="6"/>
        <v>19.162182483848049</v>
      </c>
      <c r="W47" s="26">
        <f t="shared" si="7"/>
        <v>-0.78437063408855501</v>
      </c>
      <c r="X47" s="26">
        <f t="shared" si="7"/>
        <v>-0.97864468410998628</v>
      </c>
      <c r="Y47" s="26">
        <f t="shared" si="7"/>
        <v>-1.172920987856219</v>
      </c>
      <c r="Z47" s="26">
        <f t="shared" si="7"/>
        <v>-1.3671995439955256</v>
      </c>
      <c r="AA47" s="26">
        <f t="shared" si="7"/>
        <v>-1.5614803511979973</v>
      </c>
      <c r="AB47" s="26">
        <f t="shared" si="7"/>
        <v>-1.7557634081366815</v>
      </c>
      <c r="AC47" s="26">
        <f t="shared" si="7"/>
        <v>-1.9500487134837159</v>
      </c>
      <c r="AD47" s="26">
        <f t="shared" si="7"/>
        <v>-2.1443362659144212</v>
      </c>
      <c r="AF47" s="64">
        <v>32.521693963033016</v>
      </c>
      <c r="AG47" s="65">
        <v>-0.45300000000000001</v>
      </c>
    </row>
    <row r="48" spans="1:33">
      <c r="A48" s="33">
        <f t="shared" si="10"/>
        <v>3.0287510659225317E-2</v>
      </c>
      <c r="B48" s="28">
        <f t="shared" si="8"/>
        <v>14.81193022858875</v>
      </c>
      <c r="C48" s="28">
        <f t="shared" si="11"/>
        <v>14.806049902104348</v>
      </c>
      <c r="D48" s="28">
        <f t="shared" si="11"/>
        <v>14.806157551873724</v>
      </c>
      <c r="E48" s="28">
        <f t="shared" si="11"/>
        <v>14.806265159461063</v>
      </c>
      <c r="F48" s="28">
        <f t="shared" si="11"/>
        <v>14.806372724891176</v>
      </c>
      <c r="G48" s="28">
        <f t="shared" si="11"/>
        <v>14.806480248188791</v>
      </c>
      <c r="H48" s="28">
        <f t="shared" si="11"/>
        <v>14.806587729378691</v>
      </c>
      <c r="I48" s="28">
        <f t="shared" si="11"/>
        <v>14.806695168485589</v>
      </c>
      <c r="J48" s="28">
        <f t="shared" si="11"/>
        <v>14.806802565534184</v>
      </c>
      <c r="K48" s="29"/>
      <c r="L48" s="30">
        <f t="shared" si="4"/>
        <v>14.81193022858875</v>
      </c>
      <c r="M48" s="31">
        <f t="shared" si="9"/>
        <v>-0.39699933726740255</v>
      </c>
      <c r="N48" s="31">
        <f t="shared" si="5"/>
        <v>-0.38973156272936649</v>
      </c>
      <c r="O48" s="31">
        <f t="shared" si="5"/>
        <v>-0.3824666360332003</v>
      </c>
      <c r="P48" s="31">
        <f t="shared" si="5"/>
        <v>-0.37520455550395582</v>
      </c>
      <c r="Q48" s="31">
        <f t="shared" si="5"/>
        <v>-0.36794531947225551</v>
      </c>
      <c r="R48" s="31">
        <f t="shared" si="5"/>
        <v>-0.36068892626485649</v>
      </c>
      <c r="S48" s="31">
        <f t="shared" si="5"/>
        <v>-0.35343537421317706</v>
      </c>
      <c r="T48" s="31">
        <f t="shared" si="5"/>
        <v>-0.34618466164988604</v>
      </c>
      <c r="V48" s="32">
        <f t="shared" si="6"/>
        <v>20.016121930525337</v>
      </c>
      <c r="W48" s="26">
        <f t="shared" si="7"/>
        <v>-0.79699933726740291</v>
      </c>
      <c r="X48" s="26">
        <f t="shared" si="7"/>
        <v>-0.9897315627293668</v>
      </c>
      <c r="Y48" s="26">
        <f t="shared" si="7"/>
        <v>-1.1824666360332006</v>
      </c>
      <c r="Z48" s="26">
        <f t="shared" si="7"/>
        <v>-1.375204555503956</v>
      </c>
      <c r="AA48" s="26">
        <f t="shared" si="7"/>
        <v>-1.5679453194722557</v>
      </c>
      <c r="AB48" s="26">
        <f t="shared" si="7"/>
        <v>-1.7606889262648566</v>
      </c>
      <c r="AC48" s="26">
        <f t="shared" si="7"/>
        <v>-1.9534353742131771</v>
      </c>
      <c r="AD48" s="26">
        <f t="shared" si="7"/>
        <v>-2.1461846616498859</v>
      </c>
      <c r="AF48" s="64">
        <v>32.659006778643345</v>
      </c>
      <c r="AG48" s="65">
        <v>-0.41199999999999998</v>
      </c>
    </row>
    <row r="49" spans="1:33">
      <c r="A49" s="33">
        <f t="shared" si="10"/>
        <v>3.9373763856992913E-2</v>
      </c>
      <c r="B49" s="28">
        <f t="shared" si="8"/>
        <v>15.624547369429948</v>
      </c>
      <c r="C49" s="28">
        <f t="shared" si="11"/>
        <v>15.618117676251018</v>
      </c>
      <c r="D49" s="28">
        <f t="shared" si="11"/>
        <v>15.618261108742701</v>
      </c>
      <c r="E49" s="28">
        <f t="shared" si="11"/>
        <v>15.618404485351846</v>
      </c>
      <c r="F49" s="28">
        <f t="shared" si="11"/>
        <v>15.618547806111053</v>
      </c>
      <c r="G49" s="28">
        <f t="shared" si="11"/>
        <v>15.618691071052965</v>
      </c>
      <c r="H49" s="28">
        <f t="shared" si="11"/>
        <v>15.61883428021018</v>
      </c>
      <c r="I49" s="28">
        <f t="shared" si="11"/>
        <v>15.618977433615257</v>
      </c>
      <c r="J49" s="28">
        <f t="shared" si="11"/>
        <v>15.619120531300737</v>
      </c>
      <c r="K49" s="29"/>
      <c r="L49" s="30">
        <f t="shared" si="4"/>
        <v>15.624547369429948</v>
      </c>
      <c r="M49" s="31">
        <f t="shared" si="9"/>
        <v>-0.41151228428600461</v>
      </c>
      <c r="N49" s="31">
        <f t="shared" si="5"/>
        <v>-0.40233233889046005</v>
      </c>
      <c r="O49" s="31">
        <f t="shared" si="5"/>
        <v>-0.39315597008078385</v>
      </c>
      <c r="P49" s="31">
        <f t="shared" si="5"/>
        <v>-0.38398317577082253</v>
      </c>
      <c r="Q49" s="31">
        <f t="shared" si="5"/>
        <v>-0.3748139538711257</v>
      </c>
      <c r="R49" s="31">
        <f t="shared" si="5"/>
        <v>-0.36564830229542622</v>
      </c>
      <c r="S49" s="31">
        <f t="shared" si="5"/>
        <v>-0.35648621896007171</v>
      </c>
      <c r="T49" s="31">
        <f t="shared" si="5"/>
        <v>-0.34732770178209194</v>
      </c>
      <c r="V49" s="32">
        <f t="shared" si="6"/>
        <v>21.11425320193236</v>
      </c>
      <c r="W49" s="26">
        <f t="shared" si="7"/>
        <v>-0.81151228428600497</v>
      </c>
      <c r="X49" s="26">
        <f t="shared" si="7"/>
        <v>-1.0023323388904604</v>
      </c>
      <c r="Y49" s="26">
        <f t="shared" si="7"/>
        <v>-1.1931559700807841</v>
      </c>
      <c r="Z49" s="26">
        <f t="shared" si="7"/>
        <v>-1.3839831757708227</v>
      </c>
      <c r="AA49" s="26">
        <f t="shared" si="7"/>
        <v>-1.5748139538711259</v>
      </c>
      <c r="AB49" s="26">
        <f t="shared" si="7"/>
        <v>-1.7656483022954264</v>
      </c>
      <c r="AC49" s="26">
        <f t="shared" si="7"/>
        <v>-1.9564862189600718</v>
      </c>
      <c r="AD49" s="26">
        <f t="shared" si="7"/>
        <v>-2.1473277017820918</v>
      </c>
      <c r="AF49" s="64">
        <v>28.248613152988767</v>
      </c>
      <c r="AG49" s="65">
        <v>-0.39800000000000002</v>
      </c>
    </row>
    <row r="50" spans="1:33">
      <c r="A50" s="33">
        <f t="shared" si="10"/>
        <v>5.1185893014090787E-2</v>
      </c>
      <c r="B50" s="28">
        <f t="shared" si="8"/>
        <v>16.666142032374736</v>
      </c>
      <c r="C50" s="28">
        <f t="shared" si="11"/>
        <v>16.659014046355793</v>
      </c>
      <c r="D50" s="28">
        <f t="shared" si="11"/>
        <v>16.659206279603154</v>
      </c>
      <c r="E50" s="28">
        <f t="shared" si="11"/>
        <v>16.659398438500858</v>
      </c>
      <c r="F50" s="28">
        <f t="shared" si="11"/>
        <v>16.659590523092035</v>
      </c>
      <c r="G50" s="28">
        <f t="shared" si="11"/>
        <v>16.659782533419744</v>
      </c>
      <c r="H50" s="28">
        <f t="shared" si="11"/>
        <v>16.659974469527043</v>
      </c>
      <c r="I50" s="28">
        <f t="shared" si="11"/>
        <v>16.660166331456949</v>
      </c>
      <c r="J50" s="28">
        <f t="shared" si="11"/>
        <v>16.660358119252422</v>
      </c>
      <c r="K50" s="29"/>
      <c r="L50" s="30">
        <f t="shared" si="4"/>
        <v>16.666142032374736</v>
      </c>
      <c r="M50" s="31">
        <f t="shared" si="9"/>
        <v>-0.42769262406966391</v>
      </c>
      <c r="N50" s="31">
        <f t="shared" si="5"/>
        <v>-0.41615826614884099</v>
      </c>
      <c r="O50" s="31">
        <f t="shared" si="5"/>
        <v>-0.4046283693477335</v>
      </c>
      <c r="P50" s="31">
        <f t="shared" si="5"/>
        <v>-0.3931029310787153</v>
      </c>
      <c r="Q50" s="31">
        <f t="shared" si="5"/>
        <v>-0.38158194875802565</v>
      </c>
      <c r="R50" s="31">
        <f t="shared" si="5"/>
        <v>-0.37006541980224483</v>
      </c>
      <c r="S50" s="31">
        <f t="shared" si="5"/>
        <v>-0.35855334162988584</v>
      </c>
      <c r="T50" s="31">
        <f t="shared" si="5"/>
        <v>-0.34704571166378173</v>
      </c>
      <c r="V50" s="32">
        <f t="shared" si="6"/>
        <v>22.521813557263158</v>
      </c>
      <c r="W50" s="26">
        <f t="shared" si="7"/>
        <v>-0.82769262406966426</v>
      </c>
      <c r="X50" s="26">
        <f t="shared" si="7"/>
        <v>-1.0161582661488413</v>
      </c>
      <c r="Y50" s="26">
        <f t="shared" si="7"/>
        <v>-1.2046283693477338</v>
      </c>
      <c r="Z50" s="26">
        <f t="shared" si="7"/>
        <v>-1.3931029310787155</v>
      </c>
      <c r="AA50" s="26">
        <f t="shared" si="7"/>
        <v>-1.5815819487580258</v>
      </c>
      <c r="AB50" s="26">
        <f t="shared" si="7"/>
        <v>-1.770065419802245</v>
      </c>
      <c r="AC50" s="26">
        <f t="shared" si="7"/>
        <v>-1.9585533416298859</v>
      </c>
      <c r="AD50" s="26">
        <f t="shared" si="7"/>
        <v>-2.1470457116637816</v>
      </c>
      <c r="AF50" s="66"/>
      <c r="AG50" s="65"/>
    </row>
    <row r="51" spans="1:33">
      <c r="A51" s="33">
        <f t="shared" si="10"/>
        <v>6.6541660918318021E-2</v>
      </c>
      <c r="B51" s="28">
        <f t="shared" si="8"/>
        <v>17.995595287271577</v>
      </c>
      <c r="C51" s="28">
        <f t="shared" si="11"/>
        <v>17.987585769415908</v>
      </c>
      <c r="D51" s="28">
        <f t="shared" si="11"/>
        <v>17.987845159727449</v>
      </c>
      <c r="E51" s="28">
        <f t="shared" si="11"/>
        <v>17.988104450647263</v>
      </c>
      <c r="F51" s="28">
        <f t="shared" si="11"/>
        <v>17.988363642232436</v>
      </c>
      <c r="G51" s="28">
        <f t="shared" si="11"/>
        <v>17.988622734540002</v>
      </c>
      <c r="H51" s="28">
        <f t="shared" si="11"/>
        <v>17.988881727626946</v>
      </c>
      <c r="I51" s="28">
        <f t="shared" si="11"/>
        <v>17.989140621550241</v>
      </c>
      <c r="J51" s="28">
        <f t="shared" si="11"/>
        <v>17.989399416366787</v>
      </c>
      <c r="K51" s="29"/>
      <c r="L51" s="30">
        <f t="shared" si="4"/>
        <v>17.995595287271577</v>
      </c>
      <c r="M51" s="31">
        <f t="shared" si="9"/>
        <v>-0.44508212858806928</v>
      </c>
      <c r="N51" s="31">
        <f t="shared" si="5"/>
        <v>-0.43066802850410113</v>
      </c>
      <c r="O51" s="31">
        <f t="shared" si="5"/>
        <v>-0.41625945153430166</v>
      </c>
      <c r="P51" s="31">
        <f t="shared" si="5"/>
        <v>-0.40185639450646704</v>
      </c>
      <c r="Q51" s="31">
        <f t="shared" si="5"/>
        <v>-0.38745885425123561</v>
      </c>
      <c r="R51" s="31">
        <f t="shared" si="5"/>
        <v>-0.37306682760197418</v>
      </c>
      <c r="S51" s="31">
        <f t="shared" si="5"/>
        <v>-0.35868031139273171</v>
      </c>
      <c r="T51" s="31">
        <f t="shared" si="5"/>
        <v>-0.34429930246176355</v>
      </c>
      <c r="V51" s="32">
        <f t="shared" si="6"/>
        <v>24.318372009826454</v>
      </c>
      <c r="W51" s="26">
        <f t="shared" si="7"/>
        <v>-0.84508212858806964</v>
      </c>
      <c r="X51" s="26">
        <f t="shared" si="7"/>
        <v>-1.0306680285041014</v>
      </c>
      <c r="Y51" s="26">
        <f t="shared" si="7"/>
        <v>-1.2162594515343019</v>
      </c>
      <c r="Z51" s="26">
        <f t="shared" si="7"/>
        <v>-1.4018563945064673</v>
      </c>
      <c r="AA51" s="26">
        <f t="shared" si="7"/>
        <v>-1.5874588542512358</v>
      </c>
      <c r="AB51" s="26">
        <f t="shared" si="7"/>
        <v>-1.7730668276019743</v>
      </c>
      <c r="AC51" s="26">
        <f t="shared" si="7"/>
        <v>-1.9586803113927318</v>
      </c>
      <c r="AD51" s="26">
        <f t="shared" si="7"/>
        <v>-2.1442993024617634</v>
      </c>
      <c r="AF51" s="64">
        <v>24.586143581104004</v>
      </c>
      <c r="AG51" s="65">
        <v>-0.45800000000000002</v>
      </c>
    </row>
    <row r="52" spans="1:33">
      <c r="A52" s="33">
        <f t="shared" si="10"/>
        <v>8.6504159193813435E-2</v>
      </c>
      <c r="B52" s="28">
        <f t="shared" si="8"/>
        <v>19.683150264047484</v>
      </c>
      <c r="C52" s="28">
        <f t="shared" si="11"/>
        <v>19.674037839596117</v>
      </c>
      <c r="D52" s="28">
        <f t="shared" si="11"/>
        <v>19.674390510259691</v>
      </c>
      <c r="E52" s="28">
        <f t="shared" si="11"/>
        <v>19.674743047384666</v>
      </c>
      <c r="F52" s="28">
        <f t="shared" si="11"/>
        <v>19.675095451046836</v>
      </c>
      <c r="G52" s="28">
        <f t="shared" si="11"/>
        <v>19.675447721321881</v>
      </c>
      <c r="H52" s="28">
        <f t="shared" si="11"/>
        <v>19.675799858285451</v>
      </c>
      <c r="I52" s="28">
        <f t="shared" si="11"/>
        <v>19.676151862013143</v>
      </c>
      <c r="J52" s="28">
        <f t="shared" si="11"/>
        <v>19.676503732580485</v>
      </c>
      <c r="K52" s="29"/>
      <c r="L52" s="30">
        <f t="shared" si="4"/>
        <v>19.683150264047484</v>
      </c>
      <c r="M52" s="31">
        <f t="shared" si="9"/>
        <v>-0.46295559039708678</v>
      </c>
      <c r="N52" s="31">
        <f t="shared" si="5"/>
        <v>-0.44503820121690296</v>
      </c>
      <c r="O52" s="31">
        <f t="shared" si="5"/>
        <v>-0.42712759644848575</v>
      </c>
      <c r="P52" s="31">
        <f t="shared" si="5"/>
        <v>-0.40922377224137563</v>
      </c>
      <c r="Q52" s="31">
        <f t="shared" si="5"/>
        <v>-0.39132672475057007</v>
      </c>
      <c r="R52" s="31">
        <f t="shared" si="5"/>
        <v>-0.37343645013265814</v>
      </c>
      <c r="S52" s="31">
        <f t="shared" si="5"/>
        <v>-0.35555294454695741</v>
      </c>
      <c r="T52" s="31">
        <f t="shared" si="5"/>
        <v>-0.33767620415619604</v>
      </c>
      <c r="V52" s="32">
        <f t="shared" si="6"/>
        <v>26.598851708172276</v>
      </c>
      <c r="W52" s="26">
        <f t="shared" si="7"/>
        <v>-0.86295559039708714</v>
      </c>
      <c r="X52" s="26">
        <f t="shared" si="7"/>
        <v>-1.0450382012169033</v>
      </c>
      <c r="Y52" s="26">
        <f t="shared" si="7"/>
        <v>-1.227127596448486</v>
      </c>
      <c r="Z52" s="26">
        <f t="shared" si="7"/>
        <v>-1.4092237722413758</v>
      </c>
      <c r="AA52" s="26">
        <f t="shared" si="7"/>
        <v>-1.5913267247505702</v>
      </c>
      <c r="AB52" s="26">
        <f t="shared" si="7"/>
        <v>-1.7734364501326583</v>
      </c>
      <c r="AC52" s="26">
        <f t="shared" si="7"/>
        <v>-1.9555529445469575</v>
      </c>
      <c r="AD52" s="26">
        <f t="shared" si="7"/>
        <v>-2.1376762041561959</v>
      </c>
      <c r="AF52" s="64">
        <v>79.710958902986093</v>
      </c>
      <c r="AG52" s="65">
        <v>-0.28000000000000003</v>
      </c>
    </row>
    <row r="53" spans="1:33">
      <c r="A53" s="33">
        <f t="shared" si="10"/>
        <v>0.11245540695195747</v>
      </c>
      <c r="B53" s="28">
        <f t="shared" si="8"/>
        <v>21.810002592937913</v>
      </c>
      <c r="C53" s="28">
        <f t="shared" si="11"/>
        <v>21.799526486976866</v>
      </c>
      <c r="D53" s="28">
        <f t="shared" si="11"/>
        <v>21.800009879357894</v>
      </c>
      <c r="E53" s="28">
        <f t="shared" si="11"/>
        <v>21.800493091444736</v>
      </c>
      <c r="F53" s="28">
        <f t="shared" si="11"/>
        <v>21.80097612333811</v>
      </c>
      <c r="G53" s="28">
        <f t="shared" si="11"/>
        <v>21.801458975138615</v>
      </c>
      <c r="H53" s="28">
        <f t="shared" si="11"/>
        <v>21.801941646946808</v>
      </c>
      <c r="I53" s="28">
        <f t="shared" si="11"/>
        <v>21.802424138863159</v>
      </c>
      <c r="J53" s="28">
        <f t="shared" si="11"/>
        <v>21.802906450988075</v>
      </c>
      <c r="K53" s="29"/>
      <c r="L53" s="30">
        <f t="shared" si="4"/>
        <v>21.810002592937913</v>
      </c>
      <c r="M53" s="31">
        <f t="shared" si="9"/>
        <v>-0.48033492506033326</v>
      </c>
      <c r="N53" s="31">
        <f t="shared" si="5"/>
        <v>-0.45817113214161509</v>
      </c>
      <c r="O53" s="31">
        <f t="shared" si="5"/>
        <v>-0.43601560580543719</v>
      </c>
      <c r="P53" s="31">
        <f t="shared" si="5"/>
        <v>-0.41386834143361284</v>
      </c>
      <c r="Q53" s="31">
        <f t="shared" si="5"/>
        <v>-0.39172933441386704</v>
      </c>
      <c r="R53" s="31">
        <f t="shared" si="5"/>
        <v>-0.36959858013563007</v>
      </c>
      <c r="S53" s="31">
        <f t="shared" si="5"/>
        <v>-0.3474760739921976</v>
      </c>
      <c r="T53" s="31">
        <f t="shared" si="5"/>
        <v>-0.32536181137982112</v>
      </c>
      <c r="V53" s="32">
        <f t="shared" si="6"/>
        <v>29.472976476943124</v>
      </c>
      <c r="W53" s="26">
        <f t="shared" si="7"/>
        <v>-0.88033492506033362</v>
      </c>
      <c r="X53" s="26">
        <f t="shared" si="7"/>
        <v>-1.0581711321416154</v>
      </c>
      <c r="Y53" s="26">
        <f t="shared" si="7"/>
        <v>-1.2360156058054375</v>
      </c>
      <c r="Z53" s="26">
        <f t="shared" si="7"/>
        <v>-1.4138683414336131</v>
      </c>
      <c r="AA53" s="26">
        <f t="shared" si="7"/>
        <v>-1.5917293344138672</v>
      </c>
      <c r="AB53" s="26">
        <f t="shared" si="7"/>
        <v>-1.7695985801356302</v>
      </c>
      <c r="AC53" s="26">
        <f t="shared" si="7"/>
        <v>-1.9474760739921977</v>
      </c>
      <c r="AD53" s="26">
        <f t="shared" si="7"/>
        <v>-2.1253618113798209</v>
      </c>
      <c r="AF53" s="64">
        <v>20.588300969808451</v>
      </c>
      <c r="AG53" s="65">
        <v>-0.39900000000000002</v>
      </c>
    </row>
    <row r="54" spans="1:33">
      <c r="A54" s="33">
        <f t="shared" si="10"/>
        <v>0.14619202903754472</v>
      </c>
      <c r="B54" s="28">
        <f t="shared" si="8"/>
        <v>24.465715375925967</v>
      </c>
      <c r="C54" s="28">
        <f t="shared" si="11"/>
        <v>24.453579219418046</v>
      </c>
      <c r="D54" s="28">
        <f t="shared" si="11"/>
        <v>24.45424719117181</v>
      </c>
      <c r="E54" s="28">
        <f t="shared" si="11"/>
        <v>24.454914918519158</v>
      </c>
      <c r="F54" s="28">
        <f t="shared" si="11"/>
        <v>24.455582401593873</v>
      </c>
      <c r="G54" s="28">
        <f t="shared" si="11"/>
        <v>24.456249640529641</v>
      </c>
      <c r="H54" s="28">
        <f t="shared" si="11"/>
        <v>24.456916635460061</v>
      </c>
      <c r="I54" s="28">
        <f t="shared" si="11"/>
        <v>24.457583386518628</v>
      </c>
      <c r="J54" s="28">
        <f t="shared" si="11"/>
        <v>24.458249893838754</v>
      </c>
      <c r="K54" s="29"/>
      <c r="L54" s="30">
        <f t="shared" si="4"/>
        <v>24.465715375925967</v>
      </c>
      <c r="M54" s="31">
        <f t="shared" si="9"/>
        <v>-0.49604748201488746</v>
      </c>
      <c r="N54" s="31">
        <f t="shared" si="5"/>
        <v>-0.46874512263161705</v>
      </c>
      <c r="O54" s="31">
        <f t="shared" si="5"/>
        <v>-0.44145275299968034</v>
      </c>
      <c r="P54" s="31">
        <f t="shared" si="5"/>
        <v>-0.41417036765108151</v>
      </c>
      <c r="Q54" s="31">
        <f t="shared" si="5"/>
        <v>-0.38689796112157637</v>
      </c>
      <c r="R54" s="31">
        <f t="shared" si="5"/>
        <v>-0.35963552795033138</v>
      </c>
      <c r="S54" s="31">
        <f t="shared" si="5"/>
        <v>-0.33238306268128781</v>
      </c>
      <c r="T54" s="31">
        <f t="shared" si="5"/>
        <v>-0.30514055986111543</v>
      </c>
      <c r="V54" s="32">
        <f t="shared" si="6"/>
        <v>33.061777535035091</v>
      </c>
      <c r="W54" s="26">
        <f t="shared" si="7"/>
        <v>-0.89604748201488782</v>
      </c>
      <c r="X54" s="26">
        <f t="shared" si="7"/>
        <v>-1.0687451226316174</v>
      </c>
      <c r="Y54" s="26">
        <f t="shared" si="7"/>
        <v>-1.2414527529996806</v>
      </c>
      <c r="Z54" s="26">
        <f t="shared" si="7"/>
        <v>-1.4141703676510817</v>
      </c>
      <c r="AA54" s="26">
        <f t="shared" si="7"/>
        <v>-1.5868979611215766</v>
      </c>
      <c r="AB54" s="26">
        <f t="shared" si="7"/>
        <v>-1.7596355279503315</v>
      </c>
      <c r="AC54" s="26">
        <f t="shared" si="7"/>
        <v>-1.9323830626812879</v>
      </c>
      <c r="AD54" s="26">
        <f t="shared" si="7"/>
        <v>-2.1051405598611153</v>
      </c>
      <c r="AF54" s="64">
        <v>24.881881926852731</v>
      </c>
      <c r="AG54" s="65">
        <v>-0.28199999999999997</v>
      </c>
    </row>
    <row r="55" spans="1:33">
      <c r="A55" s="33">
        <f t="shared" si="10"/>
        <v>0.19004963774880815</v>
      </c>
      <c r="B55" s="28">
        <f t="shared" si="8"/>
        <v>27.741995170274109</v>
      </c>
      <c r="C55" s="28">
        <f t="shared" ref="C55:J64" si="12">($B$31*($B$28/1000+1)-($B$30*($B$27/1000+1)*$B$29*(C$34/1000+1)))*EXP(-$A55/($B$29*(C$34/1000+1)))+$B$30*($B$27/1000+1)*$B$29*(C$34/1000+1)</f>
        <v>27.727879537196465</v>
      </c>
      <c r="D55" s="28">
        <f t="shared" si="12"/>
        <v>27.728809447673193</v>
      </c>
      <c r="E55" s="28">
        <f t="shared" si="12"/>
        <v>27.729739026100283</v>
      </c>
      <c r="F55" s="28">
        <f t="shared" si="12"/>
        <v>27.730668272654867</v>
      </c>
      <c r="G55" s="28">
        <f t="shared" si="12"/>
        <v>27.731597187513927</v>
      </c>
      <c r="H55" s="28">
        <f t="shared" si="12"/>
        <v>27.73252577085433</v>
      </c>
      <c r="I55" s="28">
        <f t="shared" si="12"/>
        <v>27.733454022852833</v>
      </c>
      <c r="J55" s="28">
        <f t="shared" si="12"/>
        <v>27.734381943686024</v>
      </c>
      <c r="K55" s="29"/>
      <c r="L55" s="30">
        <f t="shared" si="4"/>
        <v>27.741995170274109</v>
      </c>
      <c r="M55" s="31">
        <f t="shared" si="9"/>
        <v>-0.50881823715292285</v>
      </c>
      <c r="N55" s="31">
        <f t="shared" si="5"/>
        <v>-0.47529828045833256</v>
      </c>
      <c r="O55" s="31">
        <f t="shared" si="5"/>
        <v>-0.44179029296924455</v>
      </c>
      <c r="P55" s="31">
        <f t="shared" si="5"/>
        <v>-0.40829426830043758</v>
      </c>
      <c r="Q55" s="31">
        <f t="shared" si="5"/>
        <v>-0.37481020007260213</v>
      </c>
      <c r="R55" s="31">
        <f t="shared" si="5"/>
        <v>-0.34133808191006665</v>
      </c>
      <c r="S55" s="31">
        <f t="shared" si="5"/>
        <v>-0.30787790744147969</v>
      </c>
      <c r="T55" s="31">
        <f t="shared" si="5"/>
        <v>-0.27442967030151522</v>
      </c>
      <c r="V55" s="32">
        <f t="shared" si="6"/>
        <v>37.489182662532578</v>
      </c>
      <c r="W55" s="26">
        <f t="shared" si="7"/>
        <v>-0.9088182371529232</v>
      </c>
      <c r="X55" s="26">
        <f t="shared" si="7"/>
        <v>-1.0752982804583329</v>
      </c>
      <c r="Y55" s="26">
        <f t="shared" si="7"/>
        <v>-1.2417902929692448</v>
      </c>
      <c r="Z55" s="26">
        <f t="shared" si="7"/>
        <v>-1.4082942683004378</v>
      </c>
      <c r="AA55" s="26">
        <f t="shared" si="7"/>
        <v>-1.5748102000726023</v>
      </c>
      <c r="AB55" s="26">
        <f t="shared" si="7"/>
        <v>-1.7413380819100668</v>
      </c>
      <c r="AC55" s="26">
        <f t="shared" si="7"/>
        <v>-1.9078779074414798</v>
      </c>
      <c r="AD55" s="26">
        <f t="shared" si="7"/>
        <v>-2.074429670301515</v>
      </c>
      <c r="AF55" s="64">
        <v>29.385987530571789</v>
      </c>
      <c r="AG55" s="65">
        <v>-0.46200000000000002</v>
      </c>
    </row>
    <row r="56" spans="1:33">
      <c r="A56" s="33">
        <f>A55*1.3</f>
        <v>0.24706452907345061</v>
      </c>
      <c r="B56" s="28">
        <f t="shared" si="8"/>
        <v>31.720940208075376</v>
      </c>
      <c r="C56" s="28">
        <f t="shared" si="12"/>
        <v>31.704528608066674</v>
      </c>
      <c r="D56" s="28">
        <f t="shared" si="12"/>
        <v>31.705830641548751</v>
      </c>
      <c r="E56" s="28">
        <f t="shared" si="12"/>
        <v>31.707132224355398</v>
      </c>
      <c r="F56" s="28">
        <f t="shared" si="12"/>
        <v>31.70843335671907</v>
      </c>
      <c r="G56" s="28">
        <f t="shared" si="12"/>
        <v>31.709734038872057</v>
      </c>
      <c r="H56" s="28">
        <f t="shared" si="12"/>
        <v>31.711034271046472</v>
      </c>
      <c r="I56" s="28">
        <f t="shared" si="12"/>
        <v>31.712334053474308</v>
      </c>
      <c r="J56" s="28">
        <f t="shared" si="12"/>
        <v>31.713633386387372</v>
      </c>
      <c r="K56" s="29"/>
      <c r="L56" s="30">
        <f t="shared" si="4"/>
        <v>31.720940208075376</v>
      </c>
      <c r="M56" s="31">
        <f t="shared" si="9"/>
        <v>-0.51737432437528241</v>
      </c>
      <c r="N56" s="31">
        <f t="shared" si="5"/>
        <v>-0.47632782721802869</v>
      </c>
      <c r="O56" s="31">
        <f t="shared" si="5"/>
        <v>-0.43529553756616224</v>
      </c>
      <c r="P56" s="31">
        <f t="shared" si="5"/>
        <v>-0.39427744809165688</v>
      </c>
      <c r="Q56" s="31">
        <f t="shared" si="5"/>
        <v>-0.35327355147137496</v>
      </c>
      <c r="R56" s="31">
        <f t="shared" si="5"/>
        <v>-0.31228384038831791</v>
      </c>
      <c r="S56" s="31">
        <f t="shared" si="5"/>
        <v>-0.27130830752855672</v>
      </c>
      <c r="T56" s="31">
        <f t="shared" si="5"/>
        <v>-0.23034694558464253</v>
      </c>
      <c r="V56" s="32">
        <f t="shared" si="6"/>
        <v>42.866135416318073</v>
      </c>
      <c r="W56" s="26">
        <f t="shared" si="7"/>
        <v>-0.91737432437528277</v>
      </c>
      <c r="X56" s="26">
        <f t="shared" si="7"/>
        <v>-1.076327827218029</v>
      </c>
      <c r="Y56" s="26">
        <f t="shared" si="7"/>
        <v>-1.2352955375661625</v>
      </c>
      <c r="Z56" s="26">
        <f t="shared" si="7"/>
        <v>-1.3942774480916571</v>
      </c>
      <c r="AA56" s="26">
        <f t="shared" si="7"/>
        <v>-1.5532735514713751</v>
      </c>
      <c r="AB56" s="26">
        <f t="shared" si="7"/>
        <v>-1.712283840388318</v>
      </c>
      <c r="AC56" s="26">
        <f t="shared" si="7"/>
        <v>-1.8713083075285568</v>
      </c>
      <c r="AD56" s="26">
        <f t="shared" si="7"/>
        <v>-2.0303469455846423</v>
      </c>
      <c r="AF56" s="64">
        <v>29.701139915439583</v>
      </c>
      <c r="AG56" s="65">
        <v>-0.441</v>
      </c>
    </row>
    <row r="57" spans="1:33">
      <c r="A57" s="33">
        <f>A56*1.3</f>
        <v>0.32118388779548579</v>
      </c>
      <c r="B57" s="28">
        <f t="shared" si="8"/>
        <v>36.45577769606161</v>
      </c>
      <c r="C57" s="28">
        <f t="shared" si="12"/>
        <v>36.436800961369656</v>
      </c>
      <c r="D57" s="28">
        <f t="shared" si="12"/>
        <v>36.438629288962616</v>
      </c>
      <c r="E57" s="28">
        <f t="shared" si="12"/>
        <v>36.440457008501745</v>
      </c>
      <c r="F57" s="28">
        <f t="shared" si="12"/>
        <v>36.442284120287127</v>
      </c>
      <c r="G57" s="28">
        <f t="shared" si="12"/>
        <v>36.444110624618659</v>
      </c>
      <c r="H57" s="28">
        <f t="shared" si="12"/>
        <v>36.445936521796035</v>
      </c>
      <c r="I57" s="28">
        <f t="shared" si="12"/>
        <v>36.447761812118749</v>
      </c>
      <c r="J57" s="28">
        <f t="shared" si="12"/>
        <v>36.449586495886123</v>
      </c>
      <c r="K57" s="29"/>
      <c r="L57" s="30">
        <f t="shared" si="4"/>
        <v>36.45577769606161</v>
      </c>
      <c r="M57" s="31">
        <f t="shared" si="9"/>
        <v>-0.5205412116062007</v>
      </c>
      <c r="N57" s="31">
        <f t="shared" si="5"/>
        <v>-0.4703892821039517</v>
      </c>
      <c r="O57" s="31">
        <f t="shared" si="5"/>
        <v>-0.42025403181889942</v>
      </c>
      <c r="P57" s="31">
        <f t="shared" si="5"/>
        <v>-0.37013545251954838</v>
      </c>
      <c r="Q57" s="31">
        <f t="shared" si="5"/>
        <v>-0.32003353597940531</v>
      </c>
      <c r="R57" s="31">
        <f t="shared" si="5"/>
        <v>-0.26994827397788868</v>
      </c>
      <c r="S57" s="31">
        <f t="shared" si="5"/>
        <v>-0.21987965829976019</v>
      </c>
      <c r="T57" s="31">
        <f t="shared" si="5"/>
        <v>-0.16982768073421539</v>
      </c>
      <c r="V57" s="32">
        <f t="shared" si="6"/>
        <v>49.264564454137307</v>
      </c>
      <c r="W57" s="26">
        <f t="shared" si="7"/>
        <v>-0.92054121160620106</v>
      </c>
      <c r="X57" s="26">
        <f t="shared" si="7"/>
        <v>-1.070389282103952</v>
      </c>
      <c r="Y57" s="26">
        <f t="shared" si="7"/>
        <v>-1.2202540318188997</v>
      </c>
      <c r="Z57" s="26">
        <f t="shared" si="7"/>
        <v>-1.3701354525195486</v>
      </c>
      <c r="AA57" s="26">
        <f t="shared" si="7"/>
        <v>-1.5200335359794055</v>
      </c>
      <c r="AB57" s="26">
        <f t="shared" si="7"/>
        <v>-1.6699482739778888</v>
      </c>
      <c r="AC57" s="26">
        <f t="shared" si="7"/>
        <v>-1.8198796582997603</v>
      </c>
      <c r="AD57" s="26">
        <f t="shared" si="7"/>
        <v>-1.9698276807342154</v>
      </c>
      <c r="AF57" s="64">
        <v>23.265122995988673</v>
      </c>
      <c r="AG57" s="65">
        <v>-0.42599999999999999</v>
      </c>
    </row>
    <row r="58" spans="1:33">
      <c r="A58" s="33">
        <f>A57*1.3</f>
        <v>0.41753905413413156</v>
      </c>
      <c r="B58" s="28">
        <f t="shared" si="8"/>
        <v>41.942958135999383</v>
      </c>
      <c r="C58" s="28">
        <f t="shared" si="12"/>
        <v>41.921260000109143</v>
      </c>
      <c r="D58" s="28">
        <f t="shared" si="12"/>
        <v>41.923823879029911</v>
      </c>
      <c r="E58" s="28">
        <f t="shared" si="12"/>
        <v>41.926386948223694</v>
      </c>
      <c r="F58" s="28">
        <f t="shared" si="12"/>
        <v>41.928949208067294</v>
      </c>
      <c r="G58" s="28">
        <f t="shared" si="12"/>
        <v>41.93151065893727</v>
      </c>
      <c r="H58" s="28">
        <f t="shared" si="12"/>
        <v>41.934071301209933</v>
      </c>
      <c r="I58" s="28">
        <f t="shared" si="12"/>
        <v>41.936631135261401</v>
      </c>
      <c r="J58" s="28">
        <f t="shared" si="12"/>
        <v>41.939190161467558</v>
      </c>
      <c r="K58" s="29"/>
      <c r="L58" s="30">
        <f t="shared" si="4"/>
        <v>41.942958135999383</v>
      </c>
      <c r="M58" s="31">
        <f t="shared" si="9"/>
        <v>-0.51732488251991526</v>
      </c>
      <c r="N58" s="31">
        <f t="shared" si="5"/>
        <v>-0.45619712628354137</v>
      </c>
      <c r="O58" s="31">
        <f t="shared" si="5"/>
        <v>-0.39508867548056514</v>
      </c>
      <c r="P58" s="31">
        <f t="shared" si="5"/>
        <v>-0.33399952112733899</v>
      </c>
      <c r="Q58" s="31">
        <f t="shared" si="5"/>
        <v>-0.27292965424601334</v>
      </c>
      <c r="R58" s="31">
        <f t="shared" si="5"/>
        <v>-0.21187906586453664</v>
      </c>
      <c r="S58" s="31">
        <f t="shared" si="5"/>
        <v>-0.15084774701551851</v>
      </c>
      <c r="T58" s="31">
        <f t="shared" si="5"/>
        <v>-8.9835688737252894E-2</v>
      </c>
      <c r="V58" s="32">
        <f t="shared" si="6"/>
        <v>56.679673156755925</v>
      </c>
      <c r="W58" s="26">
        <f t="shared" si="7"/>
        <v>-0.91732488251991562</v>
      </c>
      <c r="X58" s="26">
        <f t="shared" si="7"/>
        <v>-1.0561971262835417</v>
      </c>
      <c r="Y58" s="26">
        <f t="shared" si="7"/>
        <v>-1.1950886754805654</v>
      </c>
      <c r="Z58" s="26">
        <f t="shared" si="7"/>
        <v>-1.3339995211273392</v>
      </c>
      <c r="AA58" s="26">
        <f t="shared" si="7"/>
        <v>-1.4729296542460135</v>
      </c>
      <c r="AB58" s="26">
        <f t="shared" si="7"/>
        <v>-1.6118790658645368</v>
      </c>
      <c r="AC58" s="26">
        <f t="shared" si="7"/>
        <v>-1.7508477470155186</v>
      </c>
      <c r="AD58" s="26">
        <f t="shared" si="7"/>
        <v>-1.8898356887372529</v>
      </c>
      <c r="AF58" s="67">
        <v>23.317422334067277</v>
      </c>
      <c r="AG58" s="68">
        <v>-0.38200000000000001</v>
      </c>
    </row>
    <row r="59" spans="1:33">
      <c r="A59" s="33">
        <f t="shared" ref="A59:A66" si="13">A58*1.3</f>
        <v>0.54280077037437102</v>
      </c>
      <c r="B59" s="28">
        <f t="shared" si="8"/>
        <v>48.087258786272827</v>
      </c>
      <c r="C59" s="28">
        <f t="shared" si="12"/>
        <v>48.06287865786949</v>
      </c>
      <c r="D59" s="28">
        <f t="shared" si="12"/>
        <v>48.066448802674316</v>
      </c>
      <c r="E59" s="28">
        <f t="shared" si="12"/>
        <v>48.070017893547352</v>
      </c>
      <c r="F59" s="28">
        <f t="shared" si="12"/>
        <v>48.073585930941242</v>
      </c>
      <c r="G59" s="28">
        <f t="shared" si="12"/>
        <v>48.077152915308368</v>
      </c>
      <c r="H59" s="28">
        <f t="shared" si="12"/>
        <v>48.08071884710084</v>
      </c>
      <c r="I59" s="28">
        <f t="shared" si="12"/>
        <v>48.084283726770572</v>
      </c>
      <c r="J59" s="28">
        <f t="shared" si="12"/>
        <v>48.087847554769198</v>
      </c>
      <c r="K59" s="29"/>
      <c r="L59" s="30">
        <f t="shared" si="4"/>
        <v>48.087258786272827</v>
      </c>
      <c r="M59" s="31">
        <f t="shared" si="9"/>
        <v>-0.50699767503272142</v>
      </c>
      <c r="N59" s="31">
        <f t="shared" si="5"/>
        <v>-0.43275462406791121</v>
      </c>
      <c r="O59" s="31">
        <f t="shared" si="5"/>
        <v>-0.35853349017259006</v>
      </c>
      <c r="P59" s="31">
        <f t="shared" si="5"/>
        <v>-0.28433426393371519</v>
      </c>
      <c r="Q59" s="31">
        <f t="shared" si="5"/>
        <v>-0.21015693594381446</v>
      </c>
      <c r="R59" s="31">
        <f t="shared" si="5"/>
        <v>-0.13600149680098639</v>
      </c>
      <c r="S59" s="31">
        <f t="shared" si="5"/>
        <v>-6.1867937107422222E-2</v>
      </c>
      <c r="T59" s="31">
        <f t="shared" si="5"/>
        <v>1.224375252900245E-2</v>
      </c>
      <c r="V59" s="32">
        <f t="shared" si="6"/>
        <v>64.982782143611928</v>
      </c>
      <c r="W59" s="26">
        <f t="shared" si="7"/>
        <v>-0.90699767503272177</v>
      </c>
      <c r="X59" s="26">
        <f t="shared" si="7"/>
        <v>-1.0327546240679115</v>
      </c>
      <c r="Y59" s="26">
        <f t="shared" si="7"/>
        <v>-1.1585334901725903</v>
      </c>
      <c r="Z59" s="26">
        <f t="shared" si="7"/>
        <v>-1.2843342639337154</v>
      </c>
      <c r="AA59" s="26">
        <f t="shared" si="7"/>
        <v>-1.4101569359438146</v>
      </c>
      <c r="AB59" s="26">
        <f t="shared" si="7"/>
        <v>-1.5360014968009865</v>
      </c>
      <c r="AC59" s="26">
        <f t="shared" si="7"/>
        <v>-1.6618679371074223</v>
      </c>
      <c r="AD59" s="26">
        <f t="shared" si="7"/>
        <v>-1.7877562474709976</v>
      </c>
    </row>
    <row r="60" spans="1:33">
      <c r="A60" s="33">
        <f t="shared" si="13"/>
        <v>0.70564100148668241</v>
      </c>
      <c r="B60" s="28">
        <f t="shared" si="8"/>
        <v>54.667352360791</v>
      </c>
      <c r="C60" s="28">
        <f t="shared" si="12"/>
        <v>54.640607642226158</v>
      </c>
      <c r="D60" s="28">
        <f t="shared" si="12"/>
        <v>54.645509224732145</v>
      </c>
      <c r="E60" s="28">
        <f t="shared" si="12"/>
        <v>54.650409483656034</v>
      </c>
      <c r="F60" s="28">
        <f t="shared" si="12"/>
        <v>54.655308419505616</v>
      </c>
      <c r="G60" s="28">
        <f t="shared" si="12"/>
        <v>54.66020603278848</v>
      </c>
      <c r="H60" s="28">
        <f t="shared" si="12"/>
        <v>54.665102324011912</v>
      </c>
      <c r="I60" s="28">
        <f t="shared" si="12"/>
        <v>54.669997293683018</v>
      </c>
      <c r="J60" s="28">
        <f t="shared" si="12"/>
        <v>54.674890942308657</v>
      </c>
      <c r="K60" s="29"/>
      <c r="L60" s="30">
        <f t="shared" si="4"/>
        <v>54.667352360791</v>
      </c>
      <c r="M60" s="31">
        <f t="shared" si="9"/>
        <v>-0.48922652021508384</v>
      </c>
      <c r="N60" s="31">
        <f t="shared" si="5"/>
        <v>-0.39956455024002935</v>
      </c>
      <c r="O60" s="31">
        <f t="shared" si="5"/>
        <v>-0.30992679182895699</v>
      </c>
      <c r="P60" s="31">
        <f t="shared" si="5"/>
        <v>-0.22031323569319738</v>
      </c>
      <c r="Q60" s="31">
        <f t="shared" si="5"/>
        <v>-0.13072387254737805</v>
      </c>
      <c r="R60" s="31">
        <f t="shared" si="5"/>
        <v>-4.1158693112492983E-2</v>
      </c>
      <c r="S60" s="31">
        <f t="shared" si="5"/>
        <v>4.8382311888190088E-2</v>
      </c>
      <c r="T60" s="31">
        <f t="shared" si="5"/>
        <v>0.13789915172606015</v>
      </c>
      <c r="V60" s="32">
        <f t="shared" si="6"/>
        <v>73.874800487555405</v>
      </c>
      <c r="W60" s="26">
        <f t="shared" si="7"/>
        <v>-0.88922652021508419</v>
      </c>
      <c r="X60" s="26">
        <f t="shared" si="7"/>
        <v>-0.99956455024002966</v>
      </c>
      <c r="Y60" s="26">
        <f t="shared" si="7"/>
        <v>-1.1099267918289573</v>
      </c>
      <c r="Z60" s="26">
        <f t="shared" si="7"/>
        <v>-1.2203132356931976</v>
      </c>
      <c r="AA60" s="26">
        <f t="shared" si="7"/>
        <v>-1.3307238725473782</v>
      </c>
      <c r="AB60" s="26">
        <f t="shared" si="7"/>
        <v>-1.4411586931124931</v>
      </c>
      <c r="AC60" s="26">
        <f t="shared" si="7"/>
        <v>-1.55161768811181</v>
      </c>
      <c r="AD60" s="26">
        <f t="shared" si="7"/>
        <v>-1.6621008482739399</v>
      </c>
    </row>
    <row r="61" spans="1:33">
      <c r="A61" s="33">
        <f t="shared" si="13"/>
        <v>0.91733330193268714</v>
      </c>
      <c r="B61" s="28">
        <f t="shared" si="8"/>
        <v>61.31818056179948</v>
      </c>
      <c r="C61" s="28">
        <f t="shared" si="12"/>
        <v>61.289711202404305</v>
      </c>
      <c r="D61" s="28">
        <f t="shared" si="12"/>
        <v>61.296291247925886</v>
      </c>
      <c r="E61" s="28">
        <f t="shared" si="12"/>
        <v>61.302869716280313</v>
      </c>
      <c r="F61" s="28">
        <f t="shared" si="12"/>
        <v>61.30944660798</v>
      </c>
      <c r="G61" s="28">
        <f t="shared" si="12"/>
        <v>61.316021923537136</v>
      </c>
      <c r="H61" s="28">
        <f t="shared" si="12"/>
        <v>61.322595663463723</v>
      </c>
      <c r="I61" s="28">
        <f t="shared" si="12"/>
        <v>61.329167828271636</v>
      </c>
      <c r="J61" s="28">
        <f t="shared" si="12"/>
        <v>61.335738418472516</v>
      </c>
      <c r="K61" s="29"/>
      <c r="L61" s="30">
        <f t="shared" si="4"/>
        <v>61.31818056179948</v>
      </c>
      <c r="M61" s="31">
        <f t="shared" si="9"/>
        <v>-0.46428904338552002</v>
      </c>
      <c r="N61" s="31">
        <f t="shared" si="5"/>
        <v>-0.35697918093853787</v>
      </c>
      <c r="O61" s="31">
        <f t="shared" si="5"/>
        <v>-0.24969503952809191</v>
      </c>
      <c r="P61" s="31">
        <f t="shared" si="5"/>
        <v>-0.14243661079729009</v>
      </c>
      <c r="Q61" s="31">
        <f t="shared" si="5"/>
        <v>-3.520388639333305E-2</v>
      </c>
      <c r="R61" s="31">
        <f t="shared" si="5"/>
        <v>7.2003142033850054E-2</v>
      </c>
      <c r="S61" s="31">
        <f t="shared" si="5"/>
        <v>0.17918448283182897</v>
      </c>
      <c r="T61" s="31">
        <f t="shared" si="5"/>
        <v>0.28634014434487653</v>
      </c>
      <c r="V61" s="32">
        <f t="shared" si="6"/>
        <v>82.862406164593892</v>
      </c>
      <c r="W61" s="26">
        <f t="shared" si="7"/>
        <v>-0.86428904338552037</v>
      </c>
      <c r="X61" s="26">
        <f t="shared" si="7"/>
        <v>-0.95697918093853818</v>
      </c>
      <c r="Y61" s="26">
        <f t="shared" si="7"/>
        <v>-1.0496950395280922</v>
      </c>
      <c r="Z61" s="26">
        <f t="shared" si="7"/>
        <v>-1.1424366107972903</v>
      </c>
      <c r="AA61" s="26">
        <f t="shared" si="7"/>
        <v>-1.2352038863933332</v>
      </c>
      <c r="AB61" s="26">
        <f t="shared" si="7"/>
        <v>-1.3279968579661501</v>
      </c>
      <c r="AC61" s="26">
        <f t="shared" si="7"/>
        <v>-1.4208155171681711</v>
      </c>
      <c r="AD61" s="26">
        <f t="shared" si="7"/>
        <v>-1.5136598556551235</v>
      </c>
    </row>
    <row r="62" spans="1:33">
      <c r="A62" s="33">
        <f t="shared" si="13"/>
        <v>1.1925332925124934</v>
      </c>
      <c r="B62" s="28">
        <f t="shared" si="8"/>
        <v>67.555015722289312</v>
      </c>
      <c r="C62" s="28">
        <f t="shared" si="12"/>
        <v>67.525737621549595</v>
      </c>
      <c r="D62" s="28">
        <f t="shared" si="12"/>
        <v>67.534296028801776</v>
      </c>
      <c r="E62" s="28">
        <f t="shared" si="12"/>
        <v>67.54285269078575</v>
      </c>
      <c r="F62" s="28">
        <f t="shared" si="12"/>
        <v>67.551407607936454</v>
      </c>
      <c r="G62" s="28">
        <f t="shared" si="12"/>
        <v>67.559960780688698</v>
      </c>
      <c r="H62" s="28">
        <f t="shared" si="12"/>
        <v>67.568512209477205</v>
      </c>
      <c r="I62" s="28">
        <f t="shared" si="12"/>
        <v>67.577061894736701</v>
      </c>
      <c r="J62" s="28">
        <f t="shared" si="12"/>
        <v>67.585609836901767</v>
      </c>
      <c r="K62" s="29"/>
      <c r="L62" s="30">
        <f t="shared" si="4"/>
        <v>67.555015722289312</v>
      </c>
      <c r="M62" s="31">
        <f t="shared" si="9"/>
        <v>-0.433396401831601</v>
      </c>
      <c r="N62" s="31">
        <f t="shared" si="5"/>
        <v>-0.30670844001747355</v>
      </c>
      <c r="O62" s="31">
        <f t="shared" si="5"/>
        <v>-0.18004631297196738</v>
      </c>
      <c r="P62" s="31">
        <f t="shared" si="5"/>
        <v>-5.3410014256996874E-2</v>
      </c>
      <c r="Q62" s="31">
        <f t="shared" si="5"/>
        <v>7.3200462563818292E-2</v>
      </c>
      <c r="R62" s="31">
        <f t="shared" si="5"/>
        <v>0.19978512392594894</v>
      </c>
      <c r="S62" s="31">
        <f t="shared" si="5"/>
        <v>0.32634397626395639</v>
      </c>
      <c r="T62" s="31">
        <f t="shared" si="5"/>
        <v>0.45287702601126512</v>
      </c>
      <c r="V62" s="32">
        <f t="shared" si="6"/>
        <v>91.290561786877447</v>
      </c>
      <c r="W62" s="26">
        <f t="shared" si="7"/>
        <v>-0.83339640183160135</v>
      </c>
      <c r="X62" s="26">
        <f t="shared" si="7"/>
        <v>-0.90670844001747386</v>
      </c>
      <c r="Y62" s="26">
        <f t="shared" si="7"/>
        <v>-0.98004631297196765</v>
      </c>
      <c r="Z62" s="26">
        <f t="shared" si="7"/>
        <v>-1.0534100142569971</v>
      </c>
      <c r="AA62" s="26">
        <f t="shared" si="7"/>
        <v>-1.1267995374361819</v>
      </c>
      <c r="AB62" s="26">
        <f t="shared" si="7"/>
        <v>-1.2002148760740512</v>
      </c>
      <c r="AC62" s="26">
        <f t="shared" si="7"/>
        <v>-1.2736560237360437</v>
      </c>
      <c r="AD62" s="26">
        <f t="shared" si="7"/>
        <v>-1.3471229739887349</v>
      </c>
    </row>
    <row r="63" spans="1:33">
      <c r="A63" s="33">
        <f t="shared" si="13"/>
        <v>1.5502932802662415</v>
      </c>
      <c r="B63" s="28">
        <f t="shared" si="8"/>
        <v>72.86253967177845</v>
      </c>
      <c r="C63" s="28">
        <f t="shared" si="12"/>
        <v>72.833464121694647</v>
      </c>
      <c r="D63" s="28">
        <f t="shared" si="12"/>
        <v>72.844151716114567</v>
      </c>
      <c r="E63" s="28">
        <f t="shared" si="12"/>
        <v>72.854837565583125</v>
      </c>
      <c r="F63" s="28">
        <f t="shared" si="12"/>
        <v>72.8655216703646</v>
      </c>
      <c r="G63" s="28">
        <f t="shared" si="12"/>
        <v>72.876204030723301</v>
      </c>
      <c r="H63" s="28">
        <f t="shared" si="12"/>
        <v>72.886884646923562</v>
      </c>
      <c r="I63" s="28">
        <f t="shared" si="12"/>
        <v>72.897563519229834</v>
      </c>
      <c r="J63" s="28">
        <f t="shared" si="12"/>
        <v>72.908240647906638</v>
      </c>
      <c r="K63" s="29"/>
      <c r="L63" s="30">
        <f t="shared" si="4"/>
        <v>72.86253967177845</v>
      </c>
      <c r="M63" s="31">
        <f t="shared" si="9"/>
        <v>-0.39904661867092273</v>
      </c>
      <c r="N63" s="31">
        <f t="shared" si="5"/>
        <v>-0.25236501152323854</v>
      </c>
      <c r="O63" s="31">
        <f t="shared" si="5"/>
        <v>-0.10570735291435085</v>
      </c>
      <c r="P63" s="31">
        <f t="shared" si="5"/>
        <v>4.0926360782805205E-2</v>
      </c>
      <c r="Q63" s="31">
        <f t="shared" si="5"/>
        <v>0.18753613319552187</v>
      </c>
      <c r="R63" s="31">
        <f t="shared" si="5"/>
        <v>0.33412196795200089</v>
      </c>
      <c r="S63" s="31">
        <f t="shared" si="5"/>
        <v>0.48068386868146717</v>
      </c>
      <c r="T63" s="31">
        <f t="shared" si="5"/>
        <v>0.62722183901439621</v>
      </c>
      <c r="V63" s="32">
        <f t="shared" si="6"/>
        <v>98.462891448349254</v>
      </c>
      <c r="W63" s="26">
        <f t="shared" si="7"/>
        <v>-0.79904661867092308</v>
      </c>
      <c r="X63" s="26">
        <f t="shared" si="7"/>
        <v>-0.85236501152323885</v>
      </c>
      <c r="Y63" s="26">
        <f t="shared" si="7"/>
        <v>-0.90570735291435112</v>
      </c>
      <c r="Z63" s="26">
        <f t="shared" si="7"/>
        <v>-0.95907363921719502</v>
      </c>
      <c r="AA63" s="26">
        <f t="shared" si="7"/>
        <v>-1.0124638668044783</v>
      </c>
      <c r="AB63" s="26">
        <f t="shared" si="7"/>
        <v>-1.0658780320479992</v>
      </c>
      <c r="AC63" s="26">
        <f t="shared" si="7"/>
        <v>-1.1193161313185329</v>
      </c>
      <c r="AD63" s="26">
        <f t="shared" si="7"/>
        <v>-1.1727781609856038</v>
      </c>
    </row>
    <row r="64" spans="1:33">
      <c r="A64" s="33">
        <f t="shared" si="13"/>
        <v>2.015381264346114</v>
      </c>
      <c r="B64" s="28">
        <f t="shared" si="8"/>
        <v>76.846180632224062</v>
      </c>
      <c r="C64" s="28">
        <f t="shared" si="12"/>
        <v>76.818121628353126</v>
      </c>
      <c r="D64" s="28">
        <f t="shared" si="12"/>
        <v>76.83083990957185</v>
      </c>
      <c r="E64" s="28">
        <f t="shared" si="12"/>
        <v>76.843556668832662</v>
      </c>
      <c r="F64" s="28">
        <f t="shared" si="12"/>
        <v>76.856271906173504</v>
      </c>
      <c r="G64" s="28">
        <f t="shared" si="12"/>
        <v>76.868985621632476</v>
      </c>
      <c r="H64" s="28">
        <f t="shared" si="12"/>
        <v>76.881697815247762</v>
      </c>
      <c r="I64" s="28">
        <f t="shared" si="12"/>
        <v>76.894408487057845</v>
      </c>
      <c r="J64" s="28">
        <f t="shared" si="12"/>
        <v>76.90711763710128</v>
      </c>
      <c r="K64" s="29"/>
      <c r="L64" s="30">
        <f t="shared" si="4"/>
        <v>76.846180632224062</v>
      </c>
      <c r="M64" s="31">
        <f t="shared" si="9"/>
        <v>-0.36513205523147008</v>
      </c>
      <c r="N64" s="31">
        <f t="shared" si="5"/>
        <v>-0.19962895391813618</v>
      </c>
      <c r="O64" s="31">
        <f t="shared" si="5"/>
        <v>-3.4145657855901845E-2</v>
      </c>
      <c r="P64" s="31">
        <f t="shared" si="5"/>
        <v>0.13131783344874748</v>
      </c>
      <c r="Q64" s="31">
        <f t="shared" si="5"/>
        <v>0.29676152049182747</v>
      </c>
      <c r="R64" s="31">
        <f t="shared" si="5"/>
        <v>0.46218540377003592</v>
      </c>
      <c r="S64" s="31">
        <f t="shared" si="5"/>
        <v>0.62758948378439072</v>
      </c>
      <c r="T64" s="31">
        <f t="shared" si="5"/>
        <v>0.79297376103636452</v>
      </c>
      <c r="V64" s="32">
        <f t="shared" si="6"/>
        <v>103.84619004354603</v>
      </c>
      <c r="W64" s="26">
        <f t="shared" si="7"/>
        <v>-0.76513205523147043</v>
      </c>
      <c r="X64" s="26">
        <f t="shared" si="7"/>
        <v>-0.79962895391813649</v>
      </c>
      <c r="Y64" s="26">
        <f t="shared" si="7"/>
        <v>-0.83414565785590211</v>
      </c>
      <c r="Z64" s="26">
        <f t="shared" si="7"/>
        <v>-0.86868216655125274</v>
      </c>
      <c r="AA64" s="26">
        <f t="shared" si="7"/>
        <v>-0.90323847950817271</v>
      </c>
      <c r="AB64" s="26">
        <f t="shared" si="7"/>
        <v>-0.93781459622996421</v>
      </c>
      <c r="AC64" s="26">
        <f t="shared" si="7"/>
        <v>-0.97241051621560937</v>
      </c>
      <c r="AD64" s="26">
        <f t="shared" si="7"/>
        <v>-1.0070262389636355</v>
      </c>
    </row>
    <row r="65" spans="1:30">
      <c r="A65" s="33">
        <f t="shared" si="13"/>
        <v>2.6199956436499483</v>
      </c>
      <c r="B65" s="28">
        <f t="shared" si="8"/>
        <v>79.388421285631736</v>
      </c>
      <c r="C65" s="28">
        <f t="shared" ref="C65:J77" si="14">($B$31*($B$28/1000+1)-($B$30*($B$27/1000+1)*$B$29*(C$34/1000+1)))*EXP(-$A65/($B$29*(C$34/1000+1)))+$B$30*($B$27/1000+1)*$B$29*(C$34/1000+1)</f>
        <v>79.361723300677099</v>
      </c>
      <c r="D65" s="28">
        <f t="shared" si="14"/>
        <v>79.37609405920621</v>
      </c>
      <c r="E65" s="28">
        <f t="shared" si="14"/>
        <v>79.390463710631565</v>
      </c>
      <c r="F65" s="28">
        <f t="shared" si="14"/>
        <v>79.404832254799231</v>
      </c>
      <c r="G65" s="28">
        <f t="shared" si="14"/>
        <v>79.419199691555349</v>
      </c>
      <c r="H65" s="28">
        <f t="shared" si="14"/>
        <v>79.433566020746255</v>
      </c>
      <c r="I65" s="28">
        <f t="shared" si="14"/>
        <v>79.447931242218502</v>
      </c>
      <c r="J65" s="28">
        <f t="shared" si="14"/>
        <v>79.462295355818767</v>
      </c>
      <c r="K65" s="29"/>
      <c r="L65" s="30">
        <f t="shared" si="4"/>
        <v>79.388421285631736</v>
      </c>
      <c r="M65" s="31">
        <f t="shared" si="9"/>
        <v>-0.33629570310483814</v>
      </c>
      <c r="N65" s="31">
        <f t="shared" si="5"/>
        <v>-0.15527738460968976</v>
      </c>
      <c r="O65" s="31">
        <f t="shared" si="5"/>
        <v>2.572698847961874E-2</v>
      </c>
      <c r="P65" s="31">
        <f t="shared" si="5"/>
        <v>0.20671741422393097</v>
      </c>
      <c r="Q65" s="31">
        <f t="shared" si="5"/>
        <v>0.38769389068545479</v>
      </c>
      <c r="R65" s="31">
        <f t="shared" si="5"/>
        <v>0.56865641592867178</v>
      </c>
      <c r="S65" s="31">
        <f t="shared" si="5"/>
        <v>0.74960498802022357</v>
      </c>
      <c r="T65" s="31">
        <f t="shared" si="5"/>
        <v>0.93053960502925293</v>
      </c>
      <c r="V65" s="32">
        <f t="shared" si="6"/>
        <v>107.28165038598884</v>
      </c>
      <c r="W65" s="26">
        <f t="shared" si="7"/>
        <v>-0.73629570310483849</v>
      </c>
      <c r="X65" s="26">
        <f t="shared" si="7"/>
        <v>-0.75527738460969007</v>
      </c>
      <c r="Y65" s="26">
        <f t="shared" si="7"/>
        <v>-0.77427301152038153</v>
      </c>
      <c r="Z65" s="26">
        <f t="shared" si="7"/>
        <v>-0.79328258577606925</v>
      </c>
      <c r="AA65" s="26">
        <f t="shared" si="7"/>
        <v>-0.81230610931454539</v>
      </c>
      <c r="AB65" s="26">
        <f t="shared" si="7"/>
        <v>-0.83134358407132836</v>
      </c>
      <c r="AC65" s="26">
        <f t="shared" si="7"/>
        <v>-0.85039501197977652</v>
      </c>
      <c r="AD65" s="26">
        <f t="shared" si="7"/>
        <v>-0.86946039497074712</v>
      </c>
    </row>
    <row r="66" spans="1:30">
      <c r="A66" s="33">
        <f t="shared" si="13"/>
        <v>3.405994336744933</v>
      </c>
      <c r="B66" s="28">
        <f t="shared" si="8"/>
        <v>80.704580871264625</v>
      </c>
      <c r="C66" s="28">
        <f t="shared" si="14"/>
        <v>80.679062706282224</v>
      </c>
      <c r="D66" s="28">
        <f t="shared" si="14"/>
        <v>80.694526966033351</v>
      </c>
      <c r="E66" s="28">
        <f t="shared" si="14"/>
        <v>80.709990591880839</v>
      </c>
      <c r="F66" s="28">
        <f t="shared" si="14"/>
        <v>80.72545358360162</v>
      </c>
      <c r="G66" s="28">
        <f t="shared" si="14"/>
        <v>80.740915940972684</v>
      </c>
      <c r="H66" s="28">
        <f t="shared" si="14"/>
        <v>80.756377663771048</v>
      </c>
      <c r="I66" s="28">
        <f t="shared" si="14"/>
        <v>80.771838751773913</v>
      </c>
      <c r="J66" s="28">
        <f t="shared" si="14"/>
        <v>80.787299204758511</v>
      </c>
      <c r="K66" s="29"/>
      <c r="L66" s="30">
        <f t="shared" si="4"/>
        <v>80.704580871264625</v>
      </c>
      <c r="M66" s="31">
        <f t="shared" si="9"/>
        <v>-0.31619227442752162</v>
      </c>
      <c r="N66" s="31">
        <f t="shared" si="5"/>
        <v>-0.12457663645284356</v>
      </c>
      <c r="O66" s="31">
        <f t="shared" si="5"/>
        <v>6.7031146904014349E-2</v>
      </c>
      <c r="P66" s="31">
        <f t="shared" si="5"/>
        <v>0.25863107287921139</v>
      </c>
      <c r="Q66" s="31">
        <f t="shared" si="5"/>
        <v>0.45022313870913422</v>
      </c>
      <c r="R66" s="31">
        <f t="shared" si="5"/>
        <v>0.64180734163096531</v>
      </c>
      <c r="S66" s="31">
        <f t="shared" si="5"/>
        <v>0.83338367888404719</v>
      </c>
      <c r="T66" s="31">
        <f t="shared" si="5"/>
        <v>1.0249521477081771</v>
      </c>
      <c r="V66" s="32">
        <f t="shared" si="6"/>
        <v>109.06024442062787</v>
      </c>
      <c r="W66" s="26">
        <f t="shared" si="7"/>
        <v>-0.71619227442752198</v>
      </c>
      <c r="X66" s="26">
        <f t="shared" si="7"/>
        <v>-0.72457663645284387</v>
      </c>
      <c r="Y66" s="26">
        <f t="shared" si="7"/>
        <v>-0.73296885309598592</v>
      </c>
      <c r="Z66" s="26">
        <f t="shared" si="7"/>
        <v>-0.74136892712078883</v>
      </c>
      <c r="AA66" s="26">
        <f t="shared" si="7"/>
        <v>-0.74977686129086596</v>
      </c>
      <c r="AB66" s="26">
        <f t="shared" si="7"/>
        <v>-0.75819265836903482</v>
      </c>
      <c r="AC66" s="26">
        <f t="shared" si="7"/>
        <v>-0.7666163211159529</v>
      </c>
      <c r="AD66" s="26">
        <f t="shared" ref="AD66:AD77" si="15">T66-AD$34</f>
        <v>-0.77504785229182294</v>
      </c>
    </row>
    <row r="67" spans="1:30">
      <c r="A67" s="33">
        <f>A66*1.3</f>
        <v>4.4277926377684134</v>
      </c>
      <c r="B67" s="28">
        <f t="shared" si="8"/>
        <v>81.225188856388485</v>
      </c>
      <c r="C67" s="28">
        <f t="shared" si="14"/>
        <v>81.200379052642262</v>
      </c>
      <c r="D67" s="28">
        <f t="shared" si="14"/>
        <v>81.216396961115151</v>
      </c>
      <c r="E67" s="28">
        <f t="shared" si="14"/>
        <v>81.232414604427149</v>
      </c>
      <c r="F67" s="28">
        <f t="shared" si="14"/>
        <v>81.248431982411688</v>
      </c>
      <c r="G67" s="28">
        <f t="shared" si="14"/>
        <v>81.264449094902105</v>
      </c>
      <c r="H67" s="28">
        <f t="shared" si="14"/>
        <v>81.280465941731748</v>
      </c>
      <c r="I67" s="28">
        <f t="shared" si="14"/>
        <v>81.296482522733996</v>
      </c>
      <c r="J67" s="28">
        <f t="shared" si="14"/>
        <v>81.312498837742211</v>
      </c>
      <c r="K67" s="29"/>
      <c r="L67" s="30">
        <f t="shared" si="4"/>
        <v>81.225188856388485</v>
      </c>
      <c r="M67" s="31">
        <f t="shared" si="9"/>
        <v>-0.30544470373706645</v>
      </c>
      <c r="N67" s="31">
        <f t="shared" si="5"/>
        <v>-0.10824099515343732</v>
      </c>
      <c r="O67" s="31">
        <f t="shared" si="5"/>
        <v>8.8959448914806671E-2</v>
      </c>
      <c r="P67" s="31">
        <f t="shared" si="5"/>
        <v>0.28615662641675499</v>
      </c>
      <c r="Q67" s="31">
        <f t="shared" si="5"/>
        <v>0.48335053530058758</v>
      </c>
      <c r="R67" s="31">
        <f t="shared" si="5"/>
        <v>0.6805411735144844</v>
      </c>
      <c r="S67" s="31">
        <f t="shared" si="5"/>
        <v>0.87772853900730752</v>
      </c>
      <c r="T67" s="31">
        <f t="shared" si="5"/>
        <v>1.0749126297273506</v>
      </c>
      <c r="V67" s="32">
        <f t="shared" si="6"/>
        <v>109.7637687248493</v>
      </c>
      <c r="W67" s="26">
        <f t="shared" ref="W67:AC77" si="16">M67-W$34</f>
        <v>-0.7054447037370668</v>
      </c>
      <c r="X67" s="26">
        <f t="shared" si="16"/>
        <v>-0.70824099515343764</v>
      </c>
      <c r="Y67" s="26">
        <f t="shared" si="16"/>
        <v>-0.7110405510851936</v>
      </c>
      <c r="Z67" s="26">
        <f t="shared" si="16"/>
        <v>-0.71384337358324523</v>
      </c>
      <c r="AA67" s="26">
        <f t="shared" si="16"/>
        <v>-0.7166494646994126</v>
      </c>
      <c r="AB67" s="26">
        <f t="shared" si="16"/>
        <v>-0.71945882648551573</v>
      </c>
      <c r="AC67" s="26">
        <f t="shared" si="16"/>
        <v>-0.72227146099269257</v>
      </c>
      <c r="AD67" s="26">
        <f t="shared" si="15"/>
        <v>-0.72508737027264947</v>
      </c>
    </row>
    <row r="68" spans="1:30">
      <c r="A68" s="33">
        <f>A67*1.3</f>
        <v>5.7561304290989375</v>
      </c>
      <c r="B68" s="28">
        <f t="shared" si="8"/>
        <v>81.370960553133983</v>
      </c>
      <c r="C68" s="28">
        <f t="shared" si="14"/>
        <v>81.346435899686526</v>
      </c>
      <c r="D68" s="28">
        <f t="shared" si="14"/>
        <v>81.362652367280276</v>
      </c>
      <c r="E68" s="28">
        <f t="shared" si="14"/>
        <v>81.378868761294811</v>
      </c>
      <c r="F68" s="28">
        <f t="shared" si="14"/>
        <v>81.395085081657513</v>
      </c>
      <c r="G68" s="28">
        <f t="shared" si="14"/>
        <v>81.411301328295664</v>
      </c>
      <c r="H68" s="28">
        <f t="shared" si="14"/>
        <v>81.427517501136506</v>
      </c>
      <c r="I68" s="28">
        <f t="shared" si="14"/>
        <v>81.443733600107294</v>
      </c>
      <c r="J68" s="28">
        <f t="shared" si="14"/>
        <v>81.459949625135209</v>
      </c>
      <c r="K68" s="29"/>
      <c r="L68" s="30">
        <f t="shared" si="4"/>
        <v>81.370960553133983</v>
      </c>
      <c r="M68" s="31">
        <f t="shared" si="9"/>
        <v>-0.30139319089698802</v>
      </c>
      <c r="N68" s="31">
        <f t="shared" si="5"/>
        <v>-0.10210259037410196</v>
      </c>
      <c r="O68" s="31">
        <f t="shared" si="5"/>
        <v>9.7187105904595228E-2</v>
      </c>
      <c r="P68" s="31">
        <f t="shared" si="5"/>
        <v>0.2964758970465482</v>
      </c>
      <c r="Q68" s="31">
        <f t="shared" si="5"/>
        <v>0.49576378215829209</v>
      </c>
      <c r="R68" s="31">
        <f t="shared" si="5"/>
        <v>0.69505076034579361</v>
      </c>
      <c r="S68" s="31">
        <f t="shared" si="5"/>
        <v>0.89433683071479209</v>
      </c>
      <c r="T68" s="31">
        <f t="shared" si="5"/>
        <v>1.0936219923704584</v>
      </c>
      <c r="V68" s="32">
        <f t="shared" si="6"/>
        <v>109.96075750423512</v>
      </c>
      <c r="W68" s="26">
        <f t="shared" si="16"/>
        <v>-0.70139319089698837</v>
      </c>
      <c r="X68" s="26">
        <f t="shared" si="16"/>
        <v>-0.70210259037410228</v>
      </c>
      <c r="Y68" s="26">
        <f t="shared" si="16"/>
        <v>-0.70281289409540504</v>
      </c>
      <c r="Z68" s="26">
        <f t="shared" si="16"/>
        <v>-0.70352410295345202</v>
      </c>
      <c r="AA68" s="26">
        <f t="shared" si="16"/>
        <v>-0.70423621784170809</v>
      </c>
      <c r="AB68" s="26">
        <f t="shared" si="16"/>
        <v>-0.70494923965420653</v>
      </c>
      <c r="AC68" s="26">
        <f t="shared" si="16"/>
        <v>-0.705663169285208</v>
      </c>
      <c r="AD68" s="26">
        <f t="shared" si="15"/>
        <v>-0.70637800762954162</v>
      </c>
    </row>
    <row r="69" spans="1:30">
      <c r="A69" s="33">
        <f>A68*1.3</f>
        <v>7.4829695578286186</v>
      </c>
      <c r="B69" s="28">
        <f t="shared" si="8"/>
        <v>81.397184643906172</v>
      </c>
      <c r="C69" s="28">
        <f t="shared" si="14"/>
        <v>81.372731279978524</v>
      </c>
      <c r="D69" s="28">
        <f t="shared" si="14"/>
        <v>81.388993504421478</v>
      </c>
      <c r="E69" s="28">
        <f t="shared" si="14"/>
        <v>81.405255716910958</v>
      </c>
      <c r="F69" s="28">
        <f t="shared" si="14"/>
        <v>81.421517917429583</v>
      </c>
      <c r="G69" s="28">
        <f t="shared" si="14"/>
        <v>81.437780105959973</v>
      </c>
      <c r="H69" s="28">
        <f t="shared" si="14"/>
        <v>81.454042282484664</v>
      </c>
      <c r="I69" s="28">
        <f t="shared" si="14"/>
        <v>81.470304446986248</v>
      </c>
      <c r="J69" s="28">
        <f t="shared" si="14"/>
        <v>81.486566599447258</v>
      </c>
      <c r="K69" s="29"/>
      <c r="L69" s="30">
        <f t="shared" si="4"/>
        <v>81.397184643906172</v>
      </c>
      <c r="M69" s="31">
        <f t="shared" si="9"/>
        <v>-0.30042026680189338</v>
      </c>
      <c r="N69" s="31">
        <f t="shared" si="5"/>
        <v>-0.10063172971547374</v>
      </c>
      <c r="O69" s="31">
        <f t="shared" si="5"/>
        <v>9.915666051711014E-2</v>
      </c>
      <c r="P69" s="31">
        <f t="shared" si="5"/>
        <v>0.29894490368258175</v>
      </c>
      <c r="Q69" s="31">
        <f t="shared" si="5"/>
        <v>0.49873299956732353</v>
      </c>
      <c r="R69" s="31">
        <f t="shared" si="5"/>
        <v>0.69852094795703579</v>
      </c>
      <c r="S69" s="31">
        <f t="shared" si="5"/>
        <v>0.89830874863741883</v>
      </c>
      <c r="T69" s="31">
        <f t="shared" si="5"/>
        <v>1.0980964013940593</v>
      </c>
      <c r="V69" s="32">
        <f t="shared" si="6"/>
        <v>109.99619546473807</v>
      </c>
      <c r="W69" s="26">
        <f t="shared" si="16"/>
        <v>-0.70042026680189373</v>
      </c>
      <c r="X69" s="26">
        <f t="shared" si="16"/>
        <v>-0.70063172971547405</v>
      </c>
      <c r="Y69" s="26">
        <f t="shared" si="16"/>
        <v>-0.70084333948289013</v>
      </c>
      <c r="Z69" s="26">
        <f t="shared" si="16"/>
        <v>-0.70105509631741847</v>
      </c>
      <c r="AA69" s="26">
        <f t="shared" si="16"/>
        <v>-0.70126700043267665</v>
      </c>
      <c r="AB69" s="26">
        <f t="shared" si="16"/>
        <v>-0.70147905204296435</v>
      </c>
      <c r="AC69" s="26">
        <f t="shared" si="16"/>
        <v>-0.70169125136258126</v>
      </c>
      <c r="AD69" s="26">
        <f t="shared" si="15"/>
        <v>-0.70190359860594076</v>
      </c>
    </row>
    <row r="70" spans="1:30">
      <c r="A70" s="33">
        <f>A69*1.3</f>
        <v>9.7278604251772052</v>
      </c>
      <c r="B70" s="28">
        <f t="shared" si="8"/>
        <v>81.399864468006882</v>
      </c>
      <c r="C70" s="28">
        <f t="shared" si="14"/>
        <v>81.375421001957861</v>
      </c>
      <c r="D70" s="28">
        <f t="shared" si="14"/>
        <v>81.391689215702741</v>
      </c>
      <c r="E70" s="28">
        <f t="shared" si="14"/>
        <v>81.407957428480799</v>
      </c>
      <c r="F70" s="28">
        <f t="shared" si="14"/>
        <v>81.424225640290075</v>
      </c>
      <c r="G70" s="28">
        <f t="shared" si="14"/>
        <v>81.440493851128551</v>
      </c>
      <c r="H70" s="28">
        <f t="shared" si="14"/>
        <v>81.456762060994208</v>
      </c>
      <c r="I70" s="28">
        <f t="shared" si="14"/>
        <v>81.473030269885058</v>
      </c>
      <c r="J70" s="28">
        <f t="shared" si="14"/>
        <v>81.48929847779911</v>
      </c>
      <c r="K70" s="29"/>
      <c r="L70" s="30">
        <f t="shared" si="4"/>
        <v>81.399864468006882</v>
      </c>
      <c r="M70" s="31">
        <f t="shared" si="9"/>
        <v>-0.30028878068503673</v>
      </c>
      <c r="N70" s="31">
        <f t="shared" si="5"/>
        <v>-0.1004332422120342</v>
      </c>
      <c r="O70" s="31">
        <f t="shared" si="5"/>
        <v>9.9422284383535953E-2</v>
      </c>
      <c r="P70" s="31">
        <f t="shared" si="5"/>
        <v>0.29927779907757213</v>
      </c>
      <c r="Q70" s="31">
        <f t="shared" si="5"/>
        <v>0.4991333018451769</v>
      </c>
      <c r="R70" s="31">
        <f t="shared" si="5"/>
        <v>0.69898879266179392</v>
      </c>
      <c r="S70" s="31">
        <f t="shared" si="5"/>
        <v>0.89884427150275314</v>
      </c>
      <c r="T70" s="31">
        <f t="shared" si="5"/>
        <v>1.098699738343953</v>
      </c>
      <c r="V70" s="32">
        <f t="shared" si="6"/>
        <v>109.99981684865794</v>
      </c>
      <c r="W70" s="26">
        <f t="shared" si="16"/>
        <v>-0.70028878068503708</v>
      </c>
      <c r="X70" s="26">
        <f t="shared" si="16"/>
        <v>-0.70043324221203451</v>
      </c>
      <c r="Y70" s="26">
        <f t="shared" si="16"/>
        <v>-0.70057771561646431</v>
      </c>
      <c r="Z70" s="26">
        <f t="shared" si="16"/>
        <v>-0.7007222009224281</v>
      </c>
      <c r="AA70" s="26">
        <f t="shared" si="16"/>
        <v>-0.70086669815482328</v>
      </c>
      <c r="AB70" s="26">
        <f t="shared" si="16"/>
        <v>-0.70101120733820621</v>
      </c>
      <c r="AC70" s="26">
        <f t="shared" si="16"/>
        <v>-0.70115572849724694</v>
      </c>
      <c r="AD70" s="26">
        <f t="shared" si="15"/>
        <v>-0.70130026165604709</v>
      </c>
    </row>
    <row r="71" spans="1:30">
      <c r="A71" s="28">
        <f t="shared" ref="A71:A77" si="17">A70*1.3</f>
        <v>12.646218552730367</v>
      </c>
      <c r="B71" s="28">
        <f t="shared" si="8"/>
        <v>81.399997373950768</v>
      </c>
      <c r="C71" s="28">
        <f t="shared" si="14"/>
        <v>81.375554564725689</v>
      </c>
      <c r="D71" s="28">
        <f t="shared" si="14"/>
        <v>81.391823159062653</v>
      </c>
      <c r="E71" s="28">
        <f t="shared" si="14"/>
        <v>81.408091753368055</v>
      </c>
      <c r="F71" s="28">
        <f t="shared" si="14"/>
        <v>81.424360347641837</v>
      </c>
      <c r="G71" s="28">
        <f t="shared" si="14"/>
        <v>81.440628941883915</v>
      </c>
      <c r="H71" s="28">
        <f t="shared" si="14"/>
        <v>81.456897536094132</v>
      </c>
      <c r="I71" s="28">
        <f t="shared" si="14"/>
        <v>81.473166130272475</v>
      </c>
      <c r="J71" s="28">
        <f t="shared" si="14"/>
        <v>81.489434724418814</v>
      </c>
      <c r="K71" s="29"/>
      <c r="L71" s="30">
        <f t="shared" si="4"/>
        <v>81.399997373950768</v>
      </c>
      <c r="M71" s="31">
        <f t="shared" si="9"/>
        <v>-0.3002802212977258</v>
      </c>
      <c r="N71" s="31">
        <f t="shared" si="5"/>
        <v>-0.10042033356046431</v>
      </c>
      <c r="O71" s="31">
        <f t="shared" si="5"/>
        <v>9.943955378901137E-2</v>
      </c>
      <c r="P71" s="31">
        <f t="shared" si="5"/>
        <v>0.29929944075001913</v>
      </c>
      <c r="Q71" s="31">
        <f t="shared" ref="Q71:T77" si="18">G71/$B71*1000-1000</f>
        <v>0.49915932732130841</v>
      </c>
      <c r="R71" s="31">
        <f t="shared" si="18"/>
        <v>0.69901921350151497</v>
      </c>
      <c r="S71" s="31">
        <f t="shared" si="18"/>
        <v>0.89887909929007037</v>
      </c>
      <c r="T71" s="31">
        <f t="shared" si="18"/>
        <v>1.0987389846852693</v>
      </c>
      <c r="V71" s="32">
        <f t="shared" si="6"/>
        <v>109.99999645128483</v>
      </c>
      <c r="W71" s="26">
        <f t="shared" si="16"/>
        <v>-0.70028022129772616</v>
      </c>
      <c r="X71" s="26">
        <f t="shared" si="16"/>
        <v>-0.70042033356046463</v>
      </c>
      <c r="Y71" s="26">
        <f t="shared" si="16"/>
        <v>-0.7005604462109889</v>
      </c>
      <c r="Z71" s="26">
        <f t="shared" si="16"/>
        <v>-0.70070055924998109</v>
      </c>
      <c r="AA71" s="26">
        <f t="shared" si="16"/>
        <v>-0.70084067267869177</v>
      </c>
      <c r="AB71" s="26">
        <f t="shared" si="16"/>
        <v>-0.70098078649848516</v>
      </c>
      <c r="AC71" s="26">
        <f t="shared" si="16"/>
        <v>-0.70112090070992972</v>
      </c>
      <c r="AD71" s="26">
        <f t="shared" si="15"/>
        <v>-0.70126101531473073</v>
      </c>
    </row>
    <row r="72" spans="1:30">
      <c r="A72" s="28">
        <f t="shared" si="17"/>
        <v>16.440084118549478</v>
      </c>
      <c r="B72" s="28">
        <f t="shared" si="8"/>
        <v>81.399999984413739</v>
      </c>
      <c r="C72" s="28">
        <f t="shared" si="14"/>
        <v>81.375557192279288</v>
      </c>
      <c r="D72" s="28">
        <f t="shared" si="14"/>
        <v>81.391825796205651</v>
      </c>
      <c r="E72" s="28">
        <f t="shared" si="14"/>
        <v>81.408094400131688</v>
      </c>
      <c r="F72" s="28">
        <f t="shared" si="14"/>
        <v>81.424363004057412</v>
      </c>
      <c r="G72" s="28">
        <f t="shared" si="14"/>
        <v>81.440631607982837</v>
      </c>
      <c r="H72" s="28">
        <f t="shared" si="14"/>
        <v>81.456900211907922</v>
      </c>
      <c r="I72" s="28">
        <f t="shared" si="14"/>
        <v>81.473168815832693</v>
      </c>
      <c r="J72" s="28">
        <f t="shared" si="14"/>
        <v>81.489437419757138</v>
      </c>
      <c r="K72" s="29"/>
      <c r="L72" s="30">
        <f t="shared" si="4"/>
        <v>81.399999984413739</v>
      </c>
      <c r="M72" s="31">
        <f t="shared" si="9"/>
        <v>-0.30028000170921132</v>
      </c>
      <c r="N72" s="31">
        <f t="shared" si="9"/>
        <v>-0.10042000257556083</v>
      </c>
      <c r="O72" s="31">
        <f t="shared" si="9"/>
        <v>9.9439996553883248E-2</v>
      </c>
      <c r="P72" s="31">
        <f t="shared" si="9"/>
        <v>0.29929999567991672</v>
      </c>
      <c r="Q72" s="31">
        <f t="shared" si="18"/>
        <v>0.49915999480185747</v>
      </c>
      <c r="R72" s="31">
        <f t="shared" si="18"/>
        <v>0.69901999391981917</v>
      </c>
      <c r="S72" s="31">
        <f t="shared" si="18"/>
        <v>0.89887999303402921</v>
      </c>
      <c r="T72" s="31">
        <f t="shared" si="18"/>
        <v>1.0987399921440328</v>
      </c>
      <c r="V72" s="32">
        <f t="shared" si="6"/>
        <v>109.99999997893748</v>
      </c>
      <c r="W72" s="26">
        <f t="shared" si="16"/>
        <v>-0.70028000170921167</v>
      </c>
      <c r="X72" s="26">
        <f t="shared" si="16"/>
        <v>-0.70042000257556114</v>
      </c>
      <c r="Y72" s="26">
        <f t="shared" si="16"/>
        <v>-0.70056000344611702</v>
      </c>
      <c r="Z72" s="26">
        <f t="shared" si="16"/>
        <v>-0.7007000043200835</v>
      </c>
      <c r="AA72" s="26">
        <f t="shared" si="16"/>
        <v>-0.70084000519814271</v>
      </c>
      <c r="AB72" s="26">
        <f t="shared" si="16"/>
        <v>-0.70098000608018096</v>
      </c>
      <c r="AC72" s="26">
        <f t="shared" si="16"/>
        <v>-0.70112000696597088</v>
      </c>
      <c r="AD72" s="26">
        <f t="shared" si="15"/>
        <v>-0.7012600078559672</v>
      </c>
    </row>
    <row r="73" spans="1:30">
      <c r="A73" s="28">
        <f t="shared" si="17"/>
        <v>21.372109354114322</v>
      </c>
      <c r="B73" s="28">
        <f t="shared" si="8"/>
        <v>81.399999999980139</v>
      </c>
      <c r="C73" s="28">
        <f t="shared" si="14"/>
        <v>81.375557207979895</v>
      </c>
      <c r="D73" s="28">
        <f t="shared" si="14"/>
        <v>81.391825811979771</v>
      </c>
      <c r="E73" s="28">
        <f t="shared" si="14"/>
        <v>81.408094415979647</v>
      </c>
      <c r="F73" s="28">
        <f t="shared" si="14"/>
        <v>81.424363019979523</v>
      </c>
      <c r="G73" s="28">
        <f t="shared" si="14"/>
        <v>81.440631623979428</v>
      </c>
      <c r="H73" s="28">
        <f t="shared" si="14"/>
        <v>81.45690022797929</v>
      </c>
      <c r="I73" s="28">
        <f t="shared" si="14"/>
        <v>81.473168831979166</v>
      </c>
      <c r="J73" s="28">
        <f t="shared" si="14"/>
        <v>81.489437435979042</v>
      </c>
      <c r="K73" s="29"/>
      <c r="L73" s="30">
        <f t="shared" si="4"/>
        <v>81.399999999980139</v>
      </c>
      <c r="M73" s="31">
        <f t="shared" si="9"/>
        <v>-0.30028000000299926</v>
      </c>
      <c r="N73" s="31">
        <f t="shared" si="9"/>
        <v>-0.10042000000453299</v>
      </c>
      <c r="O73" s="31">
        <f t="shared" si="9"/>
        <v>9.9439999994046957E-2</v>
      </c>
      <c r="P73" s="31">
        <f t="shared" si="9"/>
        <v>0.29929999999239953</v>
      </c>
      <c r="Q73" s="31">
        <f t="shared" si="18"/>
        <v>0.49915999999132055</v>
      </c>
      <c r="R73" s="31">
        <f t="shared" si="18"/>
        <v>0.69901999998967312</v>
      </c>
      <c r="S73" s="31">
        <f t="shared" si="18"/>
        <v>0.89887999998825308</v>
      </c>
      <c r="T73" s="31">
        <f t="shared" si="18"/>
        <v>1.098739999986833</v>
      </c>
      <c r="V73" s="32">
        <f t="shared" si="6"/>
        <v>109.99999999997316</v>
      </c>
      <c r="W73" s="26">
        <f t="shared" si="16"/>
        <v>-0.70028000000299961</v>
      </c>
      <c r="X73" s="26">
        <f t="shared" si="16"/>
        <v>-0.70042000000453331</v>
      </c>
      <c r="Y73" s="26">
        <f t="shared" si="16"/>
        <v>-0.70056000000595331</v>
      </c>
      <c r="Z73" s="26">
        <f t="shared" si="16"/>
        <v>-0.70070000000760069</v>
      </c>
      <c r="AA73" s="26">
        <f t="shared" si="16"/>
        <v>-0.70084000000867963</v>
      </c>
      <c r="AB73" s="26">
        <f t="shared" si="16"/>
        <v>-0.70098000001032701</v>
      </c>
      <c r="AC73" s="26">
        <f t="shared" si="16"/>
        <v>-0.70112000001174701</v>
      </c>
      <c r="AD73" s="26">
        <f t="shared" si="15"/>
        <v>-0.70126000001316702</v>
      </c>
    </row>
    <row r="74" spans="1:30">
      <c r="A74" s="28">
        <f t="shared" si="17"/>
        <v>27.78374216034862</v>
      </c>
      <c r="B74" s="28">
        <f t="shared" si="8"/>
        <v>81.400000000000006</v>
      </c>
      <c r="C74" s="28">
        <f t="shared" si="14"/>
        <v>81.375557207999989</v>
      </c>
      <c r="D74" s="28">
        <f t="shared" si="14"/>
        <v>81.391825811999993</v>
      </c>
      <c r="E74" s="28">
        <f t="shared" si="14"/>
        <v>81.408094415999983</v>
      </c>
      <c r="F74" s="28">
        <f t="shared" si="14"/>
        <v>81.424363019999987</v>
      </c>
      <c r="G74" s="28">
        <f t="shared" si="14"/>
        <v>81.440631624000005</v>
      </c>
      <c r="H74" s="28">
        <f t="shared" si="14"/>
        <v>81.456900227999995</v>
      </c>
      <c r="I74" s="28">
        <f t="shared" si="14"/>
        <v>81.473168831999999</v>
      </c>
      <c r="J74" s="28">
        <f t="shared" si="14"/>
        <v>81.489437436000003</v>
      </c>
      <c r="K74" s="29"/>
      <c r="L74" s="30">
        <f t="shared" si="4"/>
        <v>81.400000000000006</v>
      </c>
      <c r="M74" s="31">
        <f t="shared" si="9"/>
        <v>-0.30028000000015709</v>
      </c>
      <c r="N74" s="31">
        <f t="shared" si="9"/>
        <v>-0.10042000000009921</v>
      </c>
      <c r="O74" s="31">
        <f t="shared" si="9"/>
        <v>9.9439999999617612E-2</v>
      </c>
      <c r="P74" s="31">
        <f t="shared" si="9"/>
        <v>0.29929999999978918</v>
      </c>
      <c r="Q74" s="31">
        <f t="shared" si="18"/>
        <v>0.49915999999996075</v>
      </c>
      <c r="R74" s="31">
        <f t="shared" si="18"/>
        <v>0.69901999999990494</v>
      </c>
      <c r="S74" s="31">
        <f t="shared" si="18"/>
        <v>0.89887999999984913</v>
      </c>
      <c r="T74" s="31">
        <f t="shared" si="18"/>
        <v>1.0987400000000207</v>
      </c>
      <c r="V74" s="32">
        <f t="shared" si="6"/>
        <v>110.00000000000001</v>
      </c>
      <c r="W74" s="26">
        <f t="shared" si="16"/>
        <v>-0.70028000000015744</v>
      </c>
      <c r="X74" s="26">
        <f t="shared" si="16"/>
        <v>-0.70042000000009952</v>
      </c>
      <c r="Y74" s="26">
        <f t="shared" si="16"/>
        <v>-0.70056000000038265</v>
      </c>
      <c r="Z74" s="26">
        <f t="shared" si="16"/>
        <v>-0.70070000000021104</v>
      </c>
      <c r="AA74" s="26">
        <f t="shared" si="16"/>
        <v>-0.70084000000003943</v>
      </c>
      <c r="AB74" s="26">
        <f t="shared" si="16"/>
        <v>-0.70098000000009519</v>
      </c>
      <c r="AC74" s="26">
        <f t="shared" si="16"/>
        <v>-0.70112000000015096</v>
      </c>
      <c r="AD74" s="26">
        <f t="shared" si="15"/>
        <v>-0.70125999999997934</v>
      </c>
    </row>
    <row r="75" spans="1:30">
      <c r="A75" s="28">
        <f t="shared" si="17"/>
        <v>36.11886480845321</v>
      </c>
      <c r="B75" s="28">
        <f t="shared" si="8"/>
        <v>81.400000000000006</v>
      </c>
      <c r="C75" s="28">
        <f t="shared" si="14"/>
        <v>81.375557207999989</v>
      </c>
      <c r="D75" s="28">
        <f t="shared" si="14"/>
        <v>81.391825811999993</v>
      </c>
      <c r="E75" s="28">
        <f t="shared" si="14"/>
        <v>81.408094415999983</v>
      </c>
      <c r="F75" s="28">
        <f t="shared" si="14"/>
        <v>81.424363019999987</v>
      </c>
      <c r="G75" s="28">
        <f t="shared" si="14"/>
        <v>81.440631624000005</v>
      </c>
      <c r="H75" s="28">
        <f t="shared" si="14"/>
        <v>81.456900227999995</v>
      </c>
      <c r="I75" s="28">
        <f t="shared" si="14"/>
        <v>81.473168831999999</v>
      </c>
      <c r="J75" s="28">
        <f t="shared" si="14"/>
        <v>81.489437436000003</v>
      </c>
      <c r="K75" s="29"/>
      <c r="L75" s="30">
        <f t="shared" si="4"/>
        <v>81.400000000000006</v>
      </c>
      <c r="M75" s="31">
        <f t="shared" si="9"/>
        <v>-0.30028000000015709</v>
      </c>
      <c r="N75" s="31">
        <f t="shared" si="9"/>
        <v>-0.10042000000009921</v>
      </c>
      <c r="O75" s="31">
        <f t="shared" si="9"/>
        <v>9.9439999999617612E-2</v>
      </c>
      <c r="P75" s="31">
        <f t="shared" si="9"/>
        <v>0.29929999999978918</v>
      </c>
      <c r="Q75" s="31">
        <f t="shared" si="18"/>
        <v>0.49915999999996075</v>
      </c>
      <c r="R75" s="31">
        <f t="shared" si="18"/>
        <v>0.69901999999990494</v>
      </c>
      <c r="S75" s="31">
        <f t="shared" si="18"/>
        <v>0.89887999999984913</v>
      </c>
      <c r="T75" s="31">
        <f t="shared" si="18"/>
        <v>1.0987400000000207</v>
      </c>
      <c r="V75" s="32">
        <f t="shared" si="6"/>
        <v>110.00000000000001</v>
      </c>
      <c r="W75" s="26">
        <f t="shared" si="16"/>
        <v>-0.70028000000015744</v>
      </c>
      <c r="X75" s="26">
        <f t="shared" si="16"/>
        <v>-0.70042000000009952</v>
      </c>
      <c r="Y75" s="26">
        <f t="shared" si="16"/>
        <v>-0.70056000000038265</v>
      </c>
      <c r="Z75" s="26">
        <f t="shared" si="16"/>
        <v>-0.70070000000021104</v>
      </c>
      <c r="AA75" s="26">
        <f t="shared" si="16"/>
        <v>-0.70084000000003943</v>
      </c>
      <c r="AB75" s="26">
        <f t="shared" si="16"/>
        <v>-0.70098000000009519</v>
      </c>
      <c r="AC75" s="26">
        <f t="shared" si="16"/>
        <v>-0.70112000000015096</v>
      </c>
      <c r="AD75" s="26">
        <f t="shared" si="15"/>
        <v>-0.70125999999997934</v>
      </c>
    </row>
    <row r="76" spans="1:30">
      <c r="A76" s="28">
        <f t="shared" si="17"/>
        <v>46.954524250989174</v>
      </c>
      <c r="B76" s="28">
        <f t="shared" si="8"/>
        <v>81.400000000000006</v>
      </c>
      <c r="C76" s="28">
        <f t="shared" si="14"/>
        <v>81.375557207999989</v>
      </c>
      <c r="D76" s="28">
        <f t="shared" si="14"/>
        <v>81.391825811999993</v>
      </c>
      <c r="E76" s="28">
        <f t="shared" si="14"/>
        <v>81.408094415999983</v>
      </c>
      <c r="F76" s="28">
        <f t="shared" si="14"/>
        <v>81.424363019999987</v>
      </c>
      <c r="G76" s="28">
        <f t="shared" si="14"/>
        <v>81.440631624000005</v>
      </c>
      <c r="H76" s="28">
        <f t="shared" si="14"/>
        <v>81.456900227999995</v>
      </c>
      <c r="I76" s="28">
        <f t="shared" si="14"/>
        <v>81.473168831999999</v>
      </c>
      <c r="J76" s="28">
        <f t="shared" si="14"/>
        <v>81.489437436000003</v>
      </c>
      <c r="K76" s="29"/>
      <c r="L76" s="30">
        <f t="shared" si="4"/>
        <v>81.400000000000006</v>
      </c>
      <c r="M76" s="31">
        <f t="shared" si="9"/>
        <v>-0.30028000000015709</v>
      </c>
      <c r="N76" s="31">
        <f t="shared" si="9"/>
        <v>-0.10042000000009921</v>
      </c>
      <c r="O76" s="31">
        <f t="shared" si="9"/>
        <v>9.9439999999617612E-2</v>
      </c>
      <c r="P76" s="31">
        <f t="shared" si="9"/>
        <v>0.29929999999978918</v>
      </c>
      <c r="Q76" s="31">
        <f t="shared" si="18"/>
        <v>0.49915999999996075</v>
      </c>
      <c r="R76" s="31">
        <f t="shared" si="18"/>
        <v>0.69901999999990494</v>
      </c>
      <c r="S76" s="31">
        <f t="shared" si="18"/>
        <v>0.89887999999984913</v>
      </c>
      <c r="T76" s="31">
        <f t="shared" si="18"/>
        <v>1.0987400000000207</v>
      </c>
      <c r="V76" s="32">
        <f t="shared" si="6"/>
        <v>110.00000000000001</v>
      </c>
      <c r="W76" s="26">
        <f t="shared" si="16"/>
        <v>-0.70028000000015744</v>
      </c>
      <c r="X76" s="26">
        <f t="shared" si="16"/>
        <v>-0.70042000000009952</v>
      </c>
      <c r="Y76" s="26">
        <f t="shared" si="16"/>
        <v>-0.70056000000038265</v>
      </c>
      <c r="Z76" s="26">
        <f t="shared" si="16"/>
        <v>-0.70070000000021104</v>
      </c>
      <c r="AA76" s="26">
        <f t="shared" si="16"/>
        <v>-0.70084000000003943</v>
      </c>
      <c r="AB76" s="26">
        <f t="shared" si="16"/>
        <v>-0.70098000000009519</v>
      </c>
      <c r="AC76" s="26">
        <f t="shared" si="16"/>
        <v>-0.70112000000015096</v>
      </c>
      <c r="AD76" s="26">
        <f t="shared" si="15"/>
        <v>-0.70125999999997934</v>
      </c>
    </row>
    <row r="77" spans="1:30">
      <c r="A77" s="47">
        <f t="shared" si="17"/>
        <v>61.040881526285929</v>
      </c>
      <c r="B77" s="47">
        <f t="shared" si="8"/>
        <v>81.400000000000006</v>
      </c>
      <c r="C77" s="47">
        <f t="shared" si="14"/>
        <v>81.375557207999989</v>
      </c>
      <c r="D77" s="47">
        <f t="shared" si="14"/>
        <v>81.391825811999993</v>
      </c>
      <c r="E77" s="47">
        <f t="shared" si="14"/>
        <v>81.408094415999983</v>
      </c>
      <c r="F77" s="47">
        <f t="shared" si="14"/>
        <v>81.424363019999987</v>
      </c>
      <c r="G77" s="47">
        <f t="shared" si="14"/>
        <v>81.440631624000005</v>
      </c>
      <c r="H77" s="47">
        <f t="shared" si="14"/>
        <v>81.456900227999995</v>
      </c>
      <c r="I77" s="47">
        <f t="shared" si="14"/>
        <v>81.473168831999999</v>
      </c>
      <c r="J77" s="47">
        <f t="shared" si="14"/>
        <v>81.489437436000003</v>
      </c>
      <c r="K77" s="48"/>
      <c r="L77" s="49">
        <f t="shared" si="4"/>
        <v>81.400000000000006</v>
      </c>
      <c r="M77" s="50">
        <f t="shared" si="9"/>
        <v>-0.30028000000015709</v>
      </c>
      <c r="N77" s="50">
        <f t="shared" si="9"/>
        <v>-0.10042000000009921</v>
      </c>
      <c r="O77" s="50">
        <f t="shared" si="9"/>
        <v>9.9439999999617612E-2</v>
      </c>
      <c r="P77" s="50">
        <f t="shared" si="9"/>
        <v>0.29929999999978918</v>
      </c>
      <c r="Q77" s="50">
        <f t="shared" si="18"/>
        <v>0.49915999999996075</v>
      </c>
      <c r="R77" s="50">
        <f t="shared" si="18"/>
        <v>0.69901999999990494</v>
      </c>
      <c r="S77" s="50">
        <f t="shared" si="18"/>
        <v>0.89887999999984913</v>
      </c>
      <c r="T77" s="50">
        <f t="shared" si="18"/>
        <v>1.0987400000000207</v>
      </c>
      <c r="U77" s="42"/>
      <c r="V77" s="51">
        <f t="shared" si="6"/>
        <v>110.00000000000001</v>
      </c>
      <c r="W77" s="52">
        <f t="shared" si="16"/>
        <v>-0.70028000000015744</v>
      </c>
      <c r="X77" s="52">
        <f t="shared" si="16"/>
        <v>-0.70042000000009952</v>
      </c>
      <c r="Y77" s="52">
        <f t="shared" si="16"/>
        <v>-0.70056000000038265</v>
      </c>
      <c r="Z77" s="52">
        <f t="shared" si="16"/>
        <v>-0.70070000000021104</v>
      </c>
      <c r="AA77" s="52">
        <f t="shared" si="16"/>
        <v>-0.70084000000003943</v>
      </c>
      <c r="AB77" s="52">
        <f t="shared" si="16"/>
        <v>-0.70098000000009519</v>
      </c>
      <c r="AC77" s="52">
        <f t="shared" si="16"/>
        <v>-0.70112000000015096</v>
      </c>
      <c r="AD77" s="52">
        <f t="shared" si="15"/>
        <v>-0.70125999999997934</v>
      </c>
    </row>
    <row r="78" spans="1:30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V78" s="29"/>
      <c r="W78" s="29"/>
      <c r="X78" s="29"/>
      <c r="Y78" s="29"/>
      <c r="Z78" s="29"/>
      <c r="AA78" s="29"/>
      <c r="AB78" s="29"/>
      <c r="AC78" s="29"/>
    </row>
    <row r="80" spans="1:30" ht="16">
      <c r="A80" s="113" t="s">
        <v>227</v>
      </c>
    </row>
    <row r="81" spans="1:1" ht="15">
      <c r="A81" t="s">
        <v>218</v>
      </c>
    </row>
    <row r="82" spans="1:1" ht="15">
      <c r="A82" t="s">
        <v>219</v>
      </c>
    </row>
  </sheetData>
  <mergeCells count="11">
    <mergeCell ref="A26:C26"/>
    <mergeCell ref="AF33:AG34"/>
    <mergeCell ref="D27:AD27"/>
    <mergeCell ref="D28:AD28"/>
    <mergeCell ref="D29:AD29"/>
    <mergeCell ref="D30:AD30"/>
    <mergeCell ref="D31:AD31"/>
    <mergeCell ref="D26:AD26"/>
    <mergeCell ref="C33:J33"/>
    <mergeCell ref="M33:T33"/>
    <mergeCell ref="W33:AD3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10477DDC6F4C3A4CBA501E59365B0627" ma:contentTypeVersion="12" ma:contentTypeDescription="新建文档。" ma:contentTypeScope="" ma:versionID="7956ba5eb43f574635fd236697a6e4ba">
  <xsd:schema xmlns:xsd="http://www.w3.org/2001/XMLSchema" xmlns:xs="http://www.w3.org/2001/XMLSchema" xmlns:p="http://schemas.microsoft.com/office/2006/metadata/properties" xmlns:ns3="355c7f05-8b33-4f86-b29e-cb4dac140b22" targetNamespace="http://schemas.microsoft.com/office/2006/metadata/properties" ma:root="true" ma:fieldsID="ca9f1b32ac583f5562bc367bf6942154" ns3:_="">
    <xsd:import namespace="355c7f05-8b33-4f86-b29e-cb4dac140b2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c7f05-8b33-4f86-b29e-cb4dac140b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AF3C7B-DA34-4FD0-8960-3C047C3AF234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355c7f05-8b33-4f86-b29e-cb4dac140b22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8370E7E-9896-45D0-8BCF-94DE6E19B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5c7f05-8b33-4f86-b29e-cb4dac140b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0585DA-A29C-4693-9AF7-84A8773A42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S-1</vt:lpstr>
      <vt:lpstr>Table S-2</vt:lpstr>
      <vt:lpstr>Table S-3</vt:lpstr>
      <vt:lpstr>Table S-4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2025-07-29T17:15:00Z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0x01010010477DDC6F4C3A4CBA501E59365B0627</vt:lpwstr>
  </property>
</Properties>
</file>