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1500385\Dropbox\GPL Submissions\GPL Subm v39\GPL2613 (ex2611 and GPL2612) He\final pdfs\"/>
    </mc:Choice>
  </mc:AlternateContent>
  <bookViews>
    <workbookView xWindow="0" yWindow="0" windowWidth="28800" windowHeight="11730" tabRatio="679" activeTab="9"/>
  </bookViews>
  <sheets>
    <sheet name="Table S-1" sheetId="14" r:id="rId1"/>
    <sheet name="Table S-2" sheetId="16" r:id="rId2"/>
    <sheet name="Table S-3" sheetId="15" r:id="rId3"/>
    <sheet name="Table S-4" sheetId="18" r:id="rId4"/>
    <sheet name="Table S-5" sheetId="13" r:id="rId5"/>
    <sheet name="Table S-6" sheetId="22" r:id="rId6"/>
    <sheet name="Table S-7" sheetId="8" r:id="rId7"/>
    <sheet name="Table S-8" sheetId="9" r:id="rId8"/>
    <sheet name="Table S-9" sheetId="6" r:id="rId9"/>
    <sheet name="Table S-10" sheetId="5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3" l="1"/>
  <c r="E16" i="13"/>
  <c r="D16" i="13"/>
  <c r="B16" i="13"/>
  <c r="B16" i="22"/>
  <c r="Z28" i="22"/>
  <c r="B49" i="13"/>
  <c r="AA49" i="13"/>
  <c r="AF49" i="13"/>
  <c r="B49" i="22"/>
  <c r="AA49" i="22"/>
  <c r="AF49" i="22"/>
  <c r="B50" i="22"/>
  <c r="AA50" i="22"/>
  <c r="AF50" i="22"/>
  <c r="B51" i="22"/>
  <c r="AA51" i="22"/>
  <c r="AF51" i="22"/>
  <c r="B52" i="22"/>
  <c r="AA52" i="22"/>
  <c r="AF52" i="22"/>
  <c r="AF48" i="22"/>
  <c r="AA48" i="22"/>
  <c r="B48" i="22"/>
  <c r="AF47" i="22"/>
  <c r="AA47" i="22"/>
  <c r="B47" i="22"/>
  <c r="AF46" i="22"/>
  <c r="AA46" i="22"/>
  <c r="B46" i="22"/>
  <c r="AF45" i="22"/>
  <c r="AA45" i="22"/>
  <c r="B45" i="22"/>
  <c r="AF44" i="22"/>
  <c r="AA44" i="22"/>
  <c r="B44" i="22"/>
  <c r="AF43" i="22"/>
  <c r="AA43" i="22"/>
  <c r="B43" i="22"/>
  <c r="AF42" i="22"/>
  <c r="AA42" i="22"/>
  <c r="B42" i="22"/>
  <c r="AF41" i="22"/>
  <c r="AA41" i="22"/>
  <c r="B41" i="22"/>
  <c r="AF40" i="22"/>
  <c r="AA40" i="22"/>
  <c r="B40" i="22"/>
  <c r="AF39" i="22"/>
  <c r="AA39" i="22"/>
  <c r="B39" i="22"/>
  <c r="AF38" i="22"/>
  <c r="AA38" i="22"/>
  <c r="B38" i="22"/>
  <c r="AF37" i="22"/>
  <c r="AA37" i="22"/>
  <c r="B37" i="22"/>
  <c r="AF36" i="22"/>
  <c r="AA36" i="22"/>
  <c r="B36" i="22"/>
  <c r="AF35" i="22"/>
  <c r="AA35" i="22"/>
  <c r="B35" i="22"/>
  <c r="AF34" i="22"/>
  <c r="AA34" i="22"/>
  <c r="B34" i="22"/>
  <c r="AF33" i="22"/>
  <c r="AA33" i="22"/>
  <c r="B33" i="22"/>
  <c r="AF32" i="22"/>
  <c r="AA32" i="22"/>
  <c r="B32" i="22"/>
  <c r="AF31" i="22"/>
  <c r="AA31" i="22"/>
  <c r="B31" i="22"/>
  <c r="AF30" i="22"/>
  <c r="AA30" i="22"/>
  <c r="B30" i="22"/>
  <c r="AF29" i="22"/>
  <c r="AA29" i="22"/>
  <c r="B29" i="22"/>
  <c r="AF28" i="22"/>
  <c r="AE28" i="22"/>
  <c r="AA28" i="22"/>
  <c r="F28" i="22"/>
  <c r="E28" i="22"/>
  <c r="D28" i="22"/>
  <c r="C28" i="22"/>
  <c r="B28" i="22"/>
  <c r="H21" i="22"/>
  <c r="E20" i="22"/>
  <c r="D20" i="22"/>
  <c r="C20" i="22"/>
  <c r="B20" i="22"/>
  <c r="E16" i="22"/>
  <c r="D16" i="22"/>
  <c r="C16" i="22"/>
  <c r="G15" i="22"/>
  <c r="G14" i="22"/>
  <c r="G13" i="22"/>
  <c r="H21" i="5"/>
  <c r="E20" i="5"/>
  <c r="D20" i="5"/>
  <c r="C20" i="5"/>
  <c r="B20" i="5"/>
  <c r="H21" i="6"/>
  <c r="E20" i="6"/>
  <c r="D20" i="6"/>
  <c r="C20" i="6"/>
  <c r="B20" i="6"/>
  <c r="F21" i="8"/>
  <c r="C20" i="8"/>
  <c r="B20" i="8"/>
  <c r="G15" i="13"/>
  <c r="H21" i="13"/>
  <c r="E20" i="13"/>
  <c r="D20" i="13"/>
  <c r="B20" i="13"/>
  <c r="E15" i="8"/>
  <c r="D16" i="8"/>
  <c r="C16" i="8"/>
  <c r="B16" i="8"/>
  <c r="H28" i="22" l="1"/>
  <c r="C29" i="22" s="1"/>
  <c r="N49" i="22"/>
  <c r="N52" i="22"/>
  <c r="N50" i="22"/>
  <c r="N51" i="22"/>
  <c r="N48" i="22"/>
  <c r="N41" i="22"/>
  <c r="N44" i="22"/>
  <c r="N38" i="22"/>
  <c r="N37" i="22"/>
  <c r="N40" i="22"/>
  <c r="AG28" i="22"/>
  <c r="N43" i="22"/>
  <c r="N42" i="22"/>
  <c r="N39" i="22"/>
  <c r="AB28" i="22"/>
  <c r="K28" i="22"/>
  <c r="F29" i="22" s="1"/>
  <c r="I28" i="22"/>
  <c r="J28" i="22"/>
  <c r="E29" i="22" s="1"/>
  <c r="N32" i="22"/>
  <c r="N33" i="22"/>
  <c r="N47" i="22"/>
  <c r="N46" i="22"/>
  <c r="N31" i="22"/>
  <c r="N30" i="22"/>
  <c r="N45" i="22"/>
  <c r="N29" i="22"/>
  <c r="N36" i="22"/>
  <c r="N28" i="22"/>
  <c r="M28" i="22"/>
  <c r="N35" i="22"/>
  <c r="N34" i="22"/>
  <c r="G16" i="22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AI28" i="22" l="1"/>
  <c r="AH28" i="22"/>
  <c r="AD28" i="22"/>
  <c r="AC28" i="22"/>
  <c r="D29" i="22"/>
  <c r="Z29" i="22"/>
  <c r="AE29" i="22"/>
  <c r="O28" i="22"/>
  <c r="D28" i="13"/>
  <c r="AJ28" i="22" l="1"/>
  <c r="AG29" i="22"/>
  <c r="AB29" i="22"/>
  <c r="I29" i="22"/>
  <c r="D30" i="22" s="1"/>
  <c r="K29" i="22"/>
  <c r="F30" i="22" s="1"/>
  <c r="J29" i="22"/>
  <c r="H29" i="22"/>
  <c r="AK28" i="22"/>
  <c r="U28" i="22"/>
  <c r="T28" i="22"/>
  <c r="R28" i="22"/>
  <c r="S28" i="22"/>
  <c r="Q28" i="22"/>
  <c r="P28" i="22"/>
  <c r="G13" i="5"/>
  <c r="G13" i="9"/>
  <c r="G18" i="9"/>
  <c r="AF48" i="13"/>
  <c r="AA48" i="13"/>
  <c r="B48" i="13"/>
  <c r="AF47" i="13"/>
  <c r="AA47" i="13"/>
  <c r="B47" i="13"/>
  <c r="AF46" i="13"/>
  <c r="AA46" i="13"/>
  <c r="B46" i="13"/>
  <c r="AF45" i="13"/>
  <c r="AA45" i="13"/>
  <c r="B45" i="13"/>
  <c r="AF44" i="13"/>
  <c r="AA44" i="13"/>
  <c r="B44" i="13"/>
  <c r="AF43" i="13"/>
  <c r="AA43" i="13"/>
  <c r="B43" i="13"/>
  <c r="AF42" i="13"/>
  <c r="AA42" i="13"/>
  <c r="B42" i="13"/>
  <c r="AF41" i="13"/>
  <c r="AA41" i="13"/>
  <c r="B41" i="13"/>
  <c r="AF40" i="13"/>
  <c r="AA40" i="13"/>
  <c r="B40" i="13"/>
  <c r="AF39" i="13"/>
  <c r="AA39" i="13"/>
  <c r="B39" i="13"/>
  <c r="AF38" i="13"/>
  <c r="AA38" i="13"/>
  <c r="B38" i="13"/>
  <c r="AF37" i="13"/>
  <c r="AA37" i="13"/>
  <c r="B37" i="13"/>
  <c r="AF36" i="13"/>
  <c r="AA36" i="13"/>
  <c r="B36" i="13"/>
  <c r="AF35" i="13"/>
  <c r="AA35" i="13"/>
  <c r="B35" i="13"/>
  <c r="AF34" i="13"/>
  <c r="AA34" i="13"/>
  <c r="B34" i="13"/>
  <c r="AF33" i="13"/>
  <c r="AA33" i="13"/>
  <c r="B33" i="13"/>
  <c r="AF32" i="13"/>
  <c r="AA32" i="13"/>
  <c r="B32" i="13"/>
  <c r="AF31" i="13"/>
  <c r="AA31" i="13"/>
  <c r="B31" i="13"/>
  <c r="AF30" i="13"/>
  <c r="AA30" i="13"/>
  <c r="B30" i="13"/>
  <c r="AF29" i="13"/>
  <c r="AA29" i="13"/>
  <c r="B29" i="13"/>
  <c r="AF28" i="13"/>
  <c r="AE28" i="13"/>
  <c r="AA28" i="13"/>
  <c r="Z28" i="13"/>
  <c r="G28" i="13"/>
  <c r="F28" i="13"/>
  <c r="E28" i="13"/>
  <c r="C28" i="13"/>
  <c r="B28" i="13"/>
  <c r="G14" i="13"/>
  <c r="G13" i="13"/>
  <c r="AF48" i="6"/>
  <c r="AA48" i="6"/>
  <c r="B48" i="6"/>
  <c r="AF47" i="6"/>
  <c r="AA47" i="6"/>
  <c r="B47" i="6"/>
  <c r="AF46" i="6"/>
  <c r="AA46" i="6"/>
  <c r="B46" i="6"/>
  <c r="AF45" i="6"/>
  <c r="AA45" i="6"/>
  <c r="B45" i="6"/>
  <c r="AF44" i="6"/>
  <c r="AA44" i="6"/>
  <c r="B44" i="6"/>
  <c r="AF43" i="6"/>
  <c r="AA43" i="6"/>
  <c r="B43" i="6"/>
  <c r="AF42" i="6"/>
  <c r="AA42" i="6"/>
  <c r="B42" i="6"/>
  <c r="AF41" i="6"/>
  <c r="AA41" i="6"/>
  <c r="B41" i="6"/>
  <c r="AF40" i="6"/>
  <c r="AA40" i="6"/>
  <c r="B40" i="6"/>
  <c r="AF39" i="6"/>
  <c r="AA39" i="6"/>
  <c r="B39" i="6"/>
  <c r="AF38" i="6"/>
  <c r="AA38" i="6"/>
  <c r="B38" i="6"/>
  <c r="AF37" i="6"/>
  <c r="AA37" i="6"/>
  <c r="B37" i="6"/>
  <c r="AF36" i="6"/>
  <c r="AA36" i="6"/>
  <c r="B36" i="6"/>
  <c r="AF35" i="6"/>
  <c r="AA35" i="6"/>
  <c r="B35" i="6"/>
  <c r="AF34" i="6"/>
  <c r="AA34" i="6"/>
  <c r="B34" i="6"/>
  <c r="AF33" i="6"/>
  <c r="AA33" i="6"/>
  <c r="B33" i="6"/>
  <c r="AF32" i="6"/>
  <c r="AA32" i="6"/>
  <c r="B32" i="6"/>
  <c r="AF31" i="6"/>
  <c r="AA31" i="6"/>
  <c r="B31" i="6"/>
  <c r="AF30" i="6"/>
  <c r="AA30" i="6"/>
  <c r="B30" i="6"/>
  <c r="AF29" i="6"/>
  <c r="AA29" i="6"/>
  <c r="B29" i="6"/>
  <c r="AF28" i="6"/>
  <c r="AE28" i="6"/>
  <c r="AA28" i="6"/>
  <c r="Z28" i="6"/>
  <c r="G28" i="6"/>
  <c r="F28" i="6"/>
  <c r="E28" i="6"/>
  <c r="D28" i="6"/>
  <c r="C28" i="6"/>
  <c r="B28" i="6"/>
  <c r="G14" i="6"/>
  <c r="G13" i="6"/>
  <c r="AF77" i="5"/>
  <c r="AA77" i="5"/>
  <c r="B77" i="5"/>
  <c r="AF76" i="5"/>
  <c r="AA76" i="5"/>
  <c r="B76" i="5"/>
  <c r="AF75" i="5"/>
  <c r="AA75" i="5"/>
  <c r="B75" i="5"/>
  <c r="AF74" i="5"/>
  <c r="AA74" i="5"/>
  <c r="B74" i="5"/>
  <c r="AF73" i="5"/>
  <c r="AA73" i="5"/>
  <c r="B73" i="5"/>
  <c r="AF72" i="5"/>
  <c r="AA72" i="5"/>
  <c r="B72" i="5"/>
  <c r="AF71" i="5"/>
  <c r="AA71" i="5"/>
  <c r="B71" i="5"/>
  <c r="AF70" i="5"/>
  <c r="AA70" i="5"/>
  <c r="B70" i="5"/>
  <c r="AF69" i="5"/>
  <c r="AA69" i="5"/>
  <c r="B69" i="5"/>
  <c r="AF68" i="5"/>
  <c r="AA68" i="5"/>
  <c r="B68" i="5"/>
  <c r="AF67" i="5"/>
  <c r="AA67" i="5"/>
  <c r="B67" i="5"/>
  <c r="AF66" i="5"/>
  <c r="AA66" i="5"/>
  <c r="B66" i="5"/>
  <c r="AF65" i="5"/>
  <c r="AA65" i="5"/>
  <c r="B65" i="5"/>
  <c r="AF64" i="5"/>
  <c r="AA64" i="5"/>
  <c r="B64" i="5"/>
  <c r="AF63" i="5"/>
  <c r="AA63" i="5"/>
  <c r="B63" i="5"/>
  <c r="AF62" i="5"/>
  <c r="AA62" i="5"/>
  <c r="B62" i="5"/>
  <c r="AF61" i="5"/>
  <c r="AA61" i="5"/>
  <c r="B61" i="5"/>
  <c r="AF60" i="5"/>
  <c r="AA60" i="5"/>
  <c r="B60" i="5"/>
  <c r="AF59" i="5"/>
  <c r="AA59" i="5"/>
  <c r="B59" i="5"/>
  <c r="AF58" i="5"/>
  <c r="AA58" i="5"/>
  <c r="B58" i="5"/>
  <c r="AF57" i="5"/>
  <c r="AA57" i="5"/>
  <c r="B57" i="5"/>
  <c r="AF56" i="5"/>
  <c r="AA56" i="5"/>
  <c r="B56" i="5"/>
  <c r="AF55" i="5"/>
  <c r="AA55" i="5"/>
  <c r="B55" i="5"/>
  <c r="AF54" i="5"/>
  <c r="AA54" i="5"/>
  <c r="B54" i="5"/>
  <c r="AF53" i="5"/>
  <c r="AA53" i="5"/>
  <c r="B53" i="5"/>
  <c r="AF52" i="5"/>
  <c r="AA52" i="5"/>
  <c r="B52" i="5"/>
  <c r="AF51" i="5"/>
  <c r="AA51" i="5"/>
  <c r="B51" i="5"/>
  <c r="AF50" i="5"/>
  <c r="AA50" i="5"/>
  <c r="B50" i="5"/>
  <c r="AF49" i="5"/>
  <c r="AA49" i="5"/>
  <c r="B49" i="5"/>
  <c r="AF48" i="5"/>
  <c r="AA48" i="5"/>
  <c r="B48" i="5"/>
  <c r="AF47" i="5"/>
  <c r="AA47" i="5"/>
  <c r="B47" i="5"/>
  <c r="AF46" i="5"/>
  <c r="AA46" i="5"/>
  <c r="B46" i="5"/>
  <c r="AF45" i="5"/>
  <c r="AA45" i="5"/>
  <c r="B45" i="5"/>
  <c r="AF44" i="5"/>
  <c r="AA44" i="5"/>
  <c r="B44" i="5"/>
  <c r="AF43" i="5"/>
  <c r="AA43" i="5"/>
  <c r="B43" i="5"/>
  <c r="AF42" i="5"/>
  <c r="AA42" i="5"/>
  <c r="B42" i="5"/>
  <c r="AF41" i="5"/>
  <c r="AA41" i="5"/>
  <c r="B41" i="5"/>
  <c r="AF40" i="5"/>
  <c r="AA40" i="5"/>
  <c r="B40" i="5"/>
  <c r="AF39" i="5"/>
  <c r="AA39" i="5"/>
  <c r="B39" i="5"/>
  <c r="AF38" i="5"/>
  <c r="AA38" i="5"/>
  <c r="B38" i="5"/>
  <c r="AF37" i="5"/>
  <c r="AA37" i="5"/>
  <c r="B37" i="5"/>
  <c r="AF36" i="5"/>
  <c r="AA36" i="5"/>
  <c r="B36" i="5"/>
  <c r="AF35" i="5"/>
  <c r="AA35" i="5"/>
  <c r="B35" i="5"/>
  <c r="AF34" i="5"/>
  <c r="AA34" i="5"/>
  <c r="B34" i="5"/>
  <c r="AF33" i="5"/>
  <c r="AA33" i="5"/>
  <c r="B33" i="5"/>
  <c r="AF32" i="5"/>
  <c r="AA32" i="5"/>
  <c r="B32" i="5"/>
  <c r="AF31" i="5"/>
  <c r="AA31" i="5"/>
  <c r="B31" i="5"/>
  <c r="AF30" i="5"/>
  <c r="AA30" i="5"/>
  <c r="B30" i="5"/>
  <c r="AF29" i="5"/>
  <c r="AA29" i="5"/>
  <c r="B29" i="5"/>
  <c r="AF28" i="5"/>
  <c r="AE28" i="5"/>
  <c r="AA28" i="5"/>
  <c r="Z28" i="5"/>
  <c r="AB28" i="5" s="1"/>
  <c r="AD28" i="5" s="1"/>
  <c r="G28" i="5"/>
  <c r="F28" i="5"/>
  <c r="E28" i="5"/>
  <c r="D28" i="5"/>
  <c r="C28" i="5"/>
  <c r="B28" i="5"/>
  <c r="G16" i="5"/>
  <c r="G14" i="5"/>
  <c r="G16" i="13" l="1"/>
  <c r="N49" i="13"/>
  <c r="AH29" i="22"/>
  <c r="AI29" i="22"/>
  <c r="E30" i="22"/>
  <c r="M29" i="22"/>
  <c r="O29" i="22" s="1"/>
  <c r="Z30" i="22"/>
  <c r="AC29" i="22"/>
  <c r="AD29" i="22"/>
  <c r="C30" i="22"/>
  <c r="I30" i="22" s="1"/>
  <c r="D31" i="22" s="1"/>
  <c r="AE30" i="22"/>
  <c r="V28" i="22"/>
  <c r="W28" i="22" s="1"/>
  <c r="AB28" i="13"/>
  <c r="N47" i="13"/>
  <c r="N30" i="6"/>
  <c r="M28" i="13"/>
  <c r="N46" i="13"/>
  <c r="J28" i="13"/>
  <c r="E29" i="13" s="1"/>
  <c r="K28" i="13"/>
  <c r="F29" i="13" s="1"/>
  <c r="N45" i="13"/>
  <c r="I28" i="13"/>
  <c r="D29" i="13" s="1"/>
  <c r="AG28" i="13"/>
  <c r="N31" i="13"/>
  <c r="L28" i="13"/>
  <c r="G29" i="13" s="1"/>
  <c r="I28" i="6"/>
  <c r="D29" i="6" s="1"/>
  <c r="N31" i="5"/>
  <c r="N40" i="6"/>
  <c r="N50" i="5"/>
  <c r="N55" i="5"/>
  <c r="N49" i="5"/>
  <c r="N44" i="13"/>
  <c r="N36" i="13"/>
  <c r="N28" i="13"/>
  <c r="N41" i="13"/>
  <c r="N33" i="13"/>
  <c r="N29" i="13"/>
  <c r="N43" i="13"/>
  <c r="N48" i="13"/>
  <c r="N42" i="13"/>
  <c r="N30" i="13"/>
  <c r="N37" i="13"/>
  <c r="N34" i="13"/>
  <c r="N39" i="13"/>
  <c r="N40" i="13"/>
  <c r="N38" i="13"/>
  <c r="N32" i="13"/>
  <c r="N35" i="13"/>
  <c r="H28" i="13"/>
  <c r="N39" i="6"/>
  <c r="N47" i="6"/>
  <c r="N31" i="6"/>
  <c r="N36" i="6"/>
  <c r="M28" i="6"/>
  <c r="N29" i="6"/>
  <c r="N45" i="6"/>
  <c r="N48" i="6"/>
  <c r="N28" i="6"/>
  <c r="N46" i="6"/>
  <c r="N44" i="6"/>
  <c r="N42" i="6"/>
  <c r="N41" i="6"/>
  <c r="N38" i="6"/>
  <c r="N37" i="6"/>
  <c r="N32" i="6"/>
  <c r="N43" i="6"/>
  <c r="N33" i="6"/>
  <c r="N34" i="6"/>
  <c r="G16" i="6"/>
  <c r="N35" i="6"/>
  <c r="K28" i="6"/>
  <c r="F29" i="6" s="1"/>
  <c r="L28" i="6"/>
  <c r="G29" i="6" s="1"/>
  <c r="J28" i="6"/>
  <c r="E29" i="6" s="1"/>
  <c r="H28" i="6"/>
  <c r="N33" i="5"/>
  <c r="N30" i="5"/>
  <c r="N71" i="5"/>
  <c r="N67" i="5"/>
  <c r="N53" i="5"/>
  <c r="N46" i="5"/>
  <c r="H28" i="5"/>
  <c r="L28" i="5"/>
  <c r="G29" i="5" s="1"/>
  <c r="J28" i="5"/>
  <c r="E29" i="5" s="1"/>
  <c r="I28" i="5"/>
  <c r="D29" i="5" s="1"/>
  <c r="N37" i="5"/>
  <c r="N35" i="5"/>
  <c r="M28" i="5"/>
  <c r="N32" i="5"/>
  <c r="N42" i="5"/>
  <c r="N40" i="5"/>
  <c r="N54" i="5"/>
  <c r="N76" i="5"/>
  <c r="N66" i="5"/>
  <c r="N64" i="5"/>
  <c r="N68" i="5"/>
  <c r="N52" i="5"/>
  <c r="N36" i="5"/>
  <c r="N73" i="5"/>
  <c r="N57" i="5"/>
  <c r="N41" i="5"/>
  <c r="N61" i="5"/>
  <c r="N45" i="5"/>
  <c r="N29" i="5"/>
  <c r="N77" i="5"/>
  <c r="N63" i="5"/>
  <c r="N62" i="5"/>
  <c r="N43" i="5"/>
  <c r="N60" i="5"/>
  <c r="N56" i="5"/>
  <c r="N38" i="5"/>
  <c r="N58" i="5"/>
  <c r="N47" i="5"/>
  <c r="N39" i="5"/>
  <c r="N48" i="5"/>
  <c r="N59" i="5"/>
  <c r="N65" i="5"/>
  <c r="N74" i="5"/>
  <c r="N28" i="5"/>
  <c r="N75" i="5"/>
  <c r="N51" i="5"/>
  <c r="N34" i="5"/>
  <c r="N72" i="5"/>
  <c r="N69" i="5"/>
  <c r="N44" i="5"/>
  <c r="N70" i="5"/>
  <c r="K28" i="5"/>
  <c r="F29" i="5" s="1"/>
  <c r="Z61" i="8"/>
  <c r="U61" i="8"/>
  <c r="B61" i="8"/>
  <c r="Z60" i="8"/>
  <c r="U60" i="8"/>
  <c r="B60" i="8"/>
  <c r="Z59" i="8"/>
  <c r="U59" i="8"/>
  <c r="B59" i="8"/>
  <c r="Z58" i="8"/>
  <c r="U58" i="8"/>
  <c r="B58" i="8"/>
  <c r="Z57" i="8"/>
  <c r="U57" i="8"/>
  <c r="B57" i="8"/>
  <c r="Z56" i="8"/>
  <c r="U56" i="8"/>
  <c r="B56" i="8"/>
  <c r="Z55" i="8"/>
  <c r="U55" i="8"/>
  <c r="B55" i="8"/>
  <c r="Z54" i="8"/>
  <c r="U54" i="8"/>
  <c r="B54" i="8"/>
  <c r="Z53" i="8"/>
  <c r="U53" i="8"/>
  <c r="B53" i="8"/>
  <c r="Z52" i="8"/>
  <c r="U52" i="8"/>
  <c r="B52" i="8"/>
  <c r="Z51" i="8"/>
  <c r="U51" i="8"/>
  <c r="B51" i="8"/>
  <c r="Z50" i="8"/>
  <c r="U50" i="8"/>
  <c r="B50" i="8"/>
  <c r="Z49" i="8"/>
  <c r="U49" i="8"/>
  <c r="B49" i="8"/>
  <c r="Z48" i="8"/>
  <c r="U48" i="8"/>
  <c r="B48" i="8"/>
  <c r="Z47" i="8"/>
  <c r="U47" i="8"/>
  <c r="B47" i="8"/>
  <c r="Z46" i="8"/>
  <c r="U46" i="8"/>
  <c r="B46" i="8"/>
  <c r="Z45" i="8"/>
  <c r="U45" i="8"/>
  <c r="B45" i="8"/>
  <c r="Z44" i="8"/>
  <c r="U44" i="8"/>
  <c r="B44" i="8"/>
  <c r="Z43" i="8"/>
  <c r="U43" i="8"/>
  <c r="B43" i="8"/>
  <c r="Z42" i="8"/>
  <c r="U42" i="8"/>
  <c r="B42" i="8"/>
  <c r="Z41" i="8"/>
  <c r="U41" i="8"/>
  <c r="B41" i="8"/>
  <c r="Z40" i="8"/>
  <c r="U40" i="8"/>
  <c r="B40" i="8"/>
  <c r="Z39" i="8"/>
  <c r="U39" i="8"/>
  <c r="B39" i="8"/>
  <c r="Z38" i="8"/>
  <c r="U38" i="8"/>
  <c r="B38" i="8"/>
  <c r="Z37" i="8"/>
  <c r="U37" i="8"/>
  <c r="B37" i="8"/>
  <c r="Z36" i="8"/>
  <c r="U36" i="8"/>
  <c r="B36" i="8"/>
  <c r="Z35" i="8"/>
  <c r="U35" i="8"/>
  <c r="B35" i="8"/>
  <c r="Z34" i="8"/>
  <c r="U34" i="8"/>
  <c r="B34" i="8"/>
  <c r="Z33" i="8"/>
  <c r="U33" i="8"/>
  <c r="B33" i="8"/>
  <c r="Z32" i="8"/>
  <c r="U32" i="8"/>
  <c r="B32" i="8"/>
  <c r="Z31" i="8"/>
  <c r="U31" i="8"/>
  <c r="B31" i="8"/>
  <c r="Z30" i="8"/>
  <c r="U30" i="8"/>
  <c r="B30" i="8"/>
  <c r="Z29" i="8"/>
  <c r="U29" i="8"/>
  <c r="B29" i="8"/>
  <c r="Z28" i="8"/>
  <c r="Y28" i="8"/>
  <c r="U28" i="8"/>
  <c r="T28" i="8"/>
  <c r="E28" i="8"/>
  <c r="D28" i="8"/>
  <c r="C28" i="8"/>
  <c r="B28" i="8"/>
  <c r="E16" i="8"/>
  <c r="E14" i="8"/>
  <c r="E13" i="8"/>
  <c r="AG30" i="22" l="1"/>
  <c r="AJ29" i="22"/>
  <c r="P29" i="22"/>
  <c r="AH28" i="13"/>
  <c r="AB30" i="22"/>
  <c r="J30" i="22"/>
  <c r="E31" i="22" s="1"/>
  <c r="K30" i="22"/>
  <c r="F31" i="22" s="1"/>
  <c r="H30" i="22"/>
  <c r="AH30" i="22"/>
  <c r="AI30" i="22"/>
  <c r="AK29" i="22"/>
  <c r="Q29" i="22"/>
  <c r="S29" i="22"/>
  <c r="U29" i="22"/>
  <c r="R29" i="22"/>
  <c r="T29" i="22"/>
  <c r="X28" i="22"/>
  <c r="Y28" i="22"/>
  <c r="O28" i="13"/>
  <c r="AD28" i="13"/>
  <c r="AC28" i="13"/>
  <c r="AI28" i="13"/>
  <c r="C29" i="13"/>
  <c r="L29" i="13" s="1"/>
  <c r="G30" i="13" s="1"/>
  <c r="AE29" i="13"/>
  <c r="Z29" i="13"/>
  <c r="AE29" i="6"/>
  <c r="Z29" i="6"/>
  <c r="C29" i="6"/>
  <c r="AE29" i="5"/>
  <c r="Z29" i="5"/>
  <c r="C29" i="5"/>
  <c r="H29" i="5" s="1"/>
  <c r="AA28" i="8"/>
  <c r="AB28" i="8" s="1"/>
  <c r="G28" i="8"/>
  <c r="D29" i="8" s="1"/>
  <c r="V28" i="8"/>
  <c r="X28" i="8" s="1"/>
  <c r="H28" i="8"/>
  <c r="E29" i="8" s="1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61" i="8"/>
  <c r="I28" i="8"/>
  <c r="F28" i="8"/>
  <c r="AG29" i="13" l="1"/>
  <c r="AD30" i="22"/>
  <c r="AJ30" i="22" s="1"/>
  <c r="AC30" i="22"/>
  <c r="M30" i="22"/>
  <c r="O30" i="22" s="1"/>
  <c r="C31" i="22"/>
  <c r="Z31" i="22"/>
  <c r="AE31" i="22"/>
  <c r="AG31" i="22" s="1"/>
  <c r="V29" i="22"/>
  <c r="W29" i="22" s="1"/>
  <c r="R28" i="13"/>
  <c r="P28" i="13"/>
  <c r="T28" i="13"/>
  <c r="S28" i="13"/>
  <c r="U28" i="13"/>
  <c r="AK28" i="13"/>
  <c r="Q28" i="13"/>
  <c r="AJ28" i="13"/>
  <c r="K29" i="5"/>
  <c r="F30" i="5" s="1"/>
  <c r="I29" i="5"/>
  <c r="D30" i="5" s="1"/>
  <c r="L29" i="5"/>
  <c r="AB29" i="13"/>
  <c r="H29" i="13"/>
  <c r="I29" i="13"/>
  <c r="D30" i="13" s="1"/>
  <c r="J29" i="13"/>
  <c r="E30" i="13" s="1"/>
  <c r="K29" i="13"/>
  <c r="F30" i="13" s="1"/>
  <c r="H29" i="6"/>
  <c r="I29" i="6"/>
  <c r="D30" i="6" s="1"/>
  <c r="J29" i="6"/>
  <c r="E30" i="6" s="1"/>
  <c r="K29" i="6"/>
  <c r="F30" i="6" s="1"/>
  <c r="L29" i="6"/>
  <c r="G30" i="6" s="1"/>
  <c r="J29" i="5"/>
  <c r="E30" i="5" s="1"/>
  <c r="C30" i="5"/>
  <c r="K28" i="8"/>
  <c r="W28" i="8"/>
  <c r="AC28" i="8"/>
  <c r="AD28" i="8" s="1"/>
  <c r="T29" i="8"/>
  <c r="C29" i="8"/>
  <c r="Y29" i="8"/>
  <c r="AA29" i="8" s="1"/>
  <c r="AI29" i="13" l="1"/>
  <c r="AH29" i="13"/>
  <c r="J31" i="22"/>
  <c r="E32" i="22" s="1"/>
  <c r="I31" i="22"/>
  <c r="D32" i="22" s="1"/>
  <c r="V28" i="13"/>
  <c r="W28" i="13" s="1"/>
  <c r="K31" i="22"/>
  <c r="F32" i="22" s="1"/>
  <c r="H31" i="22"/>
  <c r="P30" i="22"/>
  <c r="Q30" i="22"/>
  <c r="R30" i="22"/>
  <c r="S30" i="22"/>
  <c r="T30" i="22"/>
  <c r="U30" i="22"/>
  <c r="AK30" i="22"/>
  <c r="AB31" i="22"/>
  <c r="AH31" i="22"/>
  <c r="AI31" i="22"/>
  <c r="Y29" i="22"/>
  <c r="X29" i="22"/>
  <c r="G30" i="5"/>
  <c r="M29" i="5"/>
  <c r="AD29" i="13"/>
  <c r="AC29" i="13"/>
  <c r="L28" i="8"/>
  <c r="AE28" i="8"/>
  <c r="AE30" i="5"/>
  <c r="C30" i="13"/>
  <c r="AE30" i="13"/>
  <c r="AG30" i="13" s="1"/>
  <c r="Z30" i="13"/>
  <c r="M29" i="13"/>
  <c r="O29" i="13" s="1"/>
  <c r="M29" i="6"/>
  <c r="Z30" i="6"/>
  <c r="AE30" i="6"/>
  <c r="C30" i="6"/>
  <c r="I30" i="6"/>
  <c r="D31" i="6" s="1"/>
  <c r="Z30" i="5"/>
  <c r="V29" i="8"/>
  <c r="W29" i="8" s="1"/>
  <c r="M28" i="8"/>
  <c r="N28" i="8"/>
  <c r="O28" i="8"/>
  <c r="AC29" i="8"/>
  <c r="AB29" i="8"/>
  <c r="F29" i="8"/>
  <c r="G29" i="8"/>
  <c r="D30" i="8" s="1"/>
  <c r="H29" i="8"/>
  <c r="E30" i="8" s="1"/>
  <c r="AJ29" i="13" l="1"/>
  <c r="V30" i="22"/>
  <c r="AD31" i="22"/>
  <c r="AJ31" i="22" s="1"/>
  <c r="AC31" i="22"/>
  <c r="AE32" i="22"/>
  <c r="AG32" i="22" s="1"/>
  <c r="M31" i="22"/>
  <c r="O31" i="22" s="1"/>
  <c r="C32" i="22"/>
  <c r="Z32" i="22"/>
  <c r="W30" i="22"/>
  <c r="P28" i="8"/>
  <c r="Q28" i="8" s="1"/>
  <c r="X28" i="13"/>
  <c r="Y28" i="13"/>
  <c r="L30" i="5"/>
  <c r="G31" i="5" s="1"/>
  <c r="J30" i="5"/>
  <c r="E31" i="5" s="1"/>
  <c r="H30" i="5"/>
  <c r="I30" i="5"/>
  <c r="K30" i="5"/>
  <c r="F31" i="5" s="1"/>
  <c r="H30" i="6"/>
  <c r="K30" i="6"/>
  <c r="F31" i="6" s="1"/>
  <c r="J30" i="6"/>
  <c r="E31" i="6" s="1"/>
  <c r="L30" i="6"/>
  <c r="G31" i="6" s="1"/>
  <c r="AK29" i="13"/>
  <c r="AB30" i="13"/>
  <c r="T29" i="13"/>
  <c r="R29" i="13"/>
  <c r="U29" i="13"/>
  <c r="Q29" i="13"/>
  <c r="S29" i="13"/>
  <c r="P29" i="13"/>
  <c r="H30" i="13"/>
  <c r="L30" i="13"/>
  <c r="G31" i="13" s="1"/>
  <c r="J30" i="13"/>
  <c r="E31" i="13" s="1"/>
  <c r="I30" i="13"/>
  <c r="D31" i="13" s="1"/>
  <c r="AI30" i="13"/>
  <c r="AH30" i="13"/>
  <c r="K30" i="13"/>
  <c r="F31" i="13" s="1"/>
  <c r="X29" i="8"/>
  <c r="AD29" i="8" s="1"/>
  <c r="Y30" i="8"/>
  <c r="AA30" i="8" s="1"/>
  <c r="C30" i="8"/>
  <c r="F30" i="8" s="1"/>
  <c r="T30" i="8"/>
  <c r="V30" i="8" s="1"/>
  <c r="I29" i="8"/>
  <c r="K29" i="8" s="1"/>
  <c r="AB32" i="22" l="1"/>
  <c r="AH32" i="22"/>
  <c r="AI32" i="22"/>
  <c r="R31" i="22"/>
  <c r="U31" i="22"/>
  <c r="P31" i="22"/>
  <c r="AK31" i="22"/>
  <c r="Q31" i="22"/>
  <c r="S31" i="22"/>
  <c r="T31" i="22"/>
  <c r="I32" i="22"/>
  <c r="D33" i="22" s="1"/>
  <c r="K32" i="22"/>
  <c r="F33" i="22" s="1"/>
  <c r="J32" i="22"/>
  <c r="E33" i="22" s="1"/>
  <c r="H32" i="22"/>
  <c r="AC32" i="22"/>
  <c r="AD32" i="22"/>
  <c r="AC30" i="13"/>
  <c r="V29" i="13"/>
  <c r="W29" i="13" s="1"/>
  <c r="Y30" i="22"/>
  <c r="X30" i="22"/>
  <c r="S28" i="8"/>
  <c r="R28" i="8"/>
  <c r="C31" i="5"/>
  <c r="M30" i="5"/>
  <c r="AE31" i="5"/>
  <c r="D31" i="5"/>
  <c r="Z31" i="5"/>
  <c r="C31" i="6"/>
  <c r="AE31" i="6"/>
  <c r="Z31" i="6"/>
  <c r="H31" i="6"/>
  <c r="C32" i="6" s="1"/>
  <c r="M30" i="6"/>
  <c r="AE29" i="8"/>
  <c r="AD30" i="13"/>
  <c r="AJ30" i="13" s="1"/>
  <c r="C31" i="13"/>
  <c r="H31" i="13" s="1"/>
  <c r="AE31" i="13"/>
  <c r="AG31" i="13" s="1"/>
  <c r="M30" i="13"/>
  <c r="O30" i="13" s="1"/>
  <c r="Z31" i="13"/>
  <c r="AC30" i="8"/>
  <c r="AB30" i="8"/>
  <c r="C31" i="8"/>
  <c r="H30" i="8"/>
  <c r="E31" i="8" s="1"/>
  <c r="X30" i="8"/>
  <c r="G30" i="8"/>
  <c r="D31" i="8" s="1"/>
  <c r="W30" i="8"/>
  <c r="O29" i="8"/>
  <c r="N29" i="8"/>
  <c r="M29" i="8"/>
  <c r="L29" i="8"/>
  <c r="I31" i="5" l="1"/>
  <c r="D32" i="5" s="1"/>
  <c r="P29" i="8"/>
  <c r="AJ32" i="22"/>
  <c r="V31" i="22"/>
  <c r="M32" i="22"/>
  <c r="O32" i="22" s="1"/>
  <c r="C33" i="22"/>
  <c r="Z33" i="22"/>
  <c r="AB33" i="22" s="1"/>
  <c r="AD33" i="22" s="1"/>
  <c r="AE33" i="22"/>
  <c r="AG33" i="22" s="1"/>
  <c r="AI33" i="22" s="1"/>
  <c r="W31" i="22"/>
  <c r="K33" i="22"/>
  <c r="F34" i="22" s="1"/>
  <c r="I33" i="22"/>
  <c r="D34" i="22" s="1"/>
  <c r="I31" i="6"/>
  <c r="J31" i="6"/>
  <c r="E32" i="6" s="1"/>
  <c r="K31" i="6"/>
  <c r="F32" i="6" s="1"/>
  <c r="L31" i="6"/>
  <c r="G32" i="6" s="1"/>
  <c r="K31" i="5"/>
  <c r="F32" i="5" s="1"/>
  <c r="H31" i="5"/>
  <c r="J31" i="5"/>
  <c r="E32" i="5" s="1"/>
  <c r="L31" i="5"/>
  <c r="G32" i="5" s="1"/>
  <c r="AD30" i="8"/>
  <c r="AB31" i="13"/>
  <c r="AK30" i="13"/>
  <c r="X29" i="13"/>
  <c r="Y29" i="13"/>
  <c r="R30" i="13"/>
  <c r="Q30" i="13"/>
  <c r="U30" i="13"/>
  <c r="T30" i="13"/>
  <c r="S30" i="13"/>
  <c r="P30" i="13"/>
  <c r="AI31" i="13"/>
  <c r="AH31" i="13"/>
  <c r="C32" i="13"/>
  <c r="I31" i="13"/>
  <c r="D32" i="13" s="1"/>
  <c r="L31" i="13"/>
  <c r="G32" i="13" s="1"/>
  <c r="J31" i="13"/>
  <c r="E32" i="13" s="1"/>
  <c r="K31" i="13"/>
  <c r="F32" i="13" s="1"/>
  <c r="G31" i="8"/>
  <c r="D32" i="8" s="1"/>
  <c r="H31" i="8"/>
  <c r="E32" i="8" s="1"/>
  <c r="I30" i="8"/>
  <c r="K30" i="8" s="1"/>
  <c r="Y31" i="8"/>
  <c r="AA31" i="8" s="1"/>
  <c r="T31" i="8"/>
  <c r="V31" i="8" s="1"/>
  <c r="W31" i="8" s="1"/>
  <c r="F31" i="8"/>
  <c r="Q29" i="8"/>
  <c r="J33" i="22" l="1"/>
  <c r="E34" i="22" s="1"/>
  <c r="H33" i="22"/>
  <c r="P32" i="22"/>
  <c r="AC33" i="22"/>
  <c r="AH33" i="22"/>
  <c r="Q32" i="22"/>
  <c r="R32" i="22"/>
  <c r="V32" i="22" s="1"/>
  <c r="S32" i="22"/>
  <c r="T32" i="22"/>
  <c r="U32" i="22"/>
  <c r="AK32" i="22"/>
  <c r="X31" i="22"/>
  <c r="Y31" i="22"/>
  <c r="V30" i="13"/>
  <c r="W30" i="13" s="1"/>
  <c r="Z34" i="22"/>
  <c r="AE34" i="22"/>
  <c r="AG34" i="22" s="1"/>
  <c r="AJ33" i="22"/>
  <c r="D32" i="6"/>
  <c r="M31" i="6"/>
  <c r="AE32" i="6"/>
  <c r="Z32" i="6"/>
  <c r="M31" i="5"/>
  <c r="C32" i="5"/>
  <c r="Z32" i="5"/>
  <c r="AE32" i="5"/>
  <c r="AC31" i="13"/>
  <c r="AD31" i="13"/>
  <c r="AJ31" i="13" s="1"/>
  <c r="AE30" i="8"/>
  <c r="K32" i="13"/>
  <c r="F33" i="13" s="1"/>
  <c r="H32" i="13"/>
  <c r="Z32" i="13"/>
  <c r="J32" i="13"/>
  <c r="E33" i="13" s="1"/>
  <c r="L32" i="13"/>
  <c r="G33" i="13" s="1"/>
  <c r="M31" i="13"/>
  <c r="O31" i="13" s="1"/>
  <c r="AE32" i="13"/>
  <c r="AG32" i="13" s="1"/>
  <c r="I32" i="13"/>
  <c r="D33" i="13" s="1"/>
  <c r="N30" i="8"/>
  <c r="O30" i="8"/>
  <c r="M30" i="8"/>
  <c r="P30" i="8" s="1"/>
  <c r="L30" i="8"/>
  <c r="X31" i="8"/>
  <c r="AC31" i="8"/>
  <c r="R29" i="8"/>
  <c r="S29" i="8"/>
  <c r="AB31" i="8"/>
  <c r="C32" i="8"/>
  <c r="T32" i="8"/>
  <c r="V32" i="8" s="1"/>
  <c r="Y32" i="8"/>
  <c r="I31" i="8"/>
  <c r="AB34" i="22" l="1"/>
  <c r="W32" i="22"/>
  <c r="Y32" i="22" s="1"/>
  <c r="M33" i="22"/>
  <c r="O33" i="22" s="1"/>
  <c r="C34" i="22"/>
  <c r="K34" i="22" s="1"/>
  <c r="F35" i="22" s="1"/>
  <c r="AD34" i="22"/>
  <c r="AC34" i="22"/>
  <c r="AH34" i="22"/>
  <c r="AI34" i="22"/>
  <c r="X32" i="22"/>
  <c r="K32" i="6"/>
  <c r="F33" i="6" s="1"/>
  <c r="J32" i="6"/>
  <c r="E33" i="6" s="1"/>
  <c r="L32" i="6"/>
  <c r="G33" i="6" s="1"/>
  <c r="I32" i="6"/>
  <c r="D33" i="6" s="1"/>
  <c r="H32" i="6"/>
  <c r="Q30" i="8"/>
  <c r="J32" i="5"/>
  <c r="E33" i="5" s="1"/>
  <c r="L32" i="5"/>
  <c r="G33" i="5" s="1"/>
  <c r="K32" i="5"/>
  <c r="F33" i="5" s="1"/>
  <c r="H32" i="5"/>
  <c r="I32" i="5"/>
  <c r="D33" i="5" s="1"/>
  <c r="AB32" i="13"/>
  <c r="AK31" i="13"/>
  <c r="AI32" i="13"/>
  <c r="AH32" i="13"/>
  <c r="T31" i="13"/>
  <c r="U31" i="13"/>
  <c r="S31" i="13"/>
  <c r="Q31" i="13"/>
  <c r="R31" i="13"/>
  <c r="P31" i="13"/>
  <c r="X30" i="13"/>
  <c r="Y30" i="13"/>
  <c r="Z33" i="13"/>
  <c r="AE33" i="13"/>
  <c r="C33" i="13"/>
  <c r="I33" i="13" s="1"/>
  <c r="D34" i="13" s="1"/>
  <c r="M32" i="13"/>
  <c r="AD31" i="8"/>
  <c r="X32" i="8"/>
  <c r="W32" i="8"/>
  <c r="AA32" i="8"/>
  <c r="K31" i="8"/>
  <c r="F32" i="8"/>
  <c r="G32" i="8"/>
  <c r="D33" i="8" s="1"/>
  <c r="H32" i="8"/>
  <c r="E33" i="8" s="1"/>
  <c r="U33" i="22" l="1"/>
  <c r="T33" i="22"/>
  <c r="S33" i="22"/>
  <c r="R33" i="22"/>
  <c r="Q33" i="22"/>
  <c r="AK33" i="22"/>
  <c r="P33" i="22"/>
  <c r="H34" i="22"/>
  <c r="C35" i="22" s="1"/>
  <c r="I34" i="22"/>
  <c r="D35" i="22" s="1"/>
  <c r="J34" i="22"/>
  <c r="E35" i="22" s="1"/>
  <c r="V31" i="13"/>
  <c r="W31" i="13" s="1"/>
  <c r="M34" i="22"/>
  <c r="O34" i="22" s="1"/>
  <c r="V33" i="22"/>
  <c r="W33" i="22" s="1"/>
  <c r="AJ34" i="22"/>
  <c r="M32" i="6"/>
  <c r="C33" i="6"/>
  <c r="Z33" i="6"/>
  <c r="AE33" i="6"/>
  <c r="Z33" i="5"/>
  <c r="C33" i="5"/>
  <c r="M32" i="5"/>
  <c r="AE33" i="5"/>
  <c r="AD32" i="13"/>
  <c r="AJ32" i="13" s="1"/>
  <c r="AC32" i="13"/>
  <c r="AB33" i="13" s="1"/>
  <c r="L31" i="8"/>
  <c r="L33" i="13"/>
  <c r="G34" i="13" s="1"/>
  <c r="J33" i="13"/>
  <c r="E34" i="13" s="1"/>
  <c r="AG33" i="13"/>
  <c r="O32" i="13"/>
  <c r="H33" i="13"/>
  <c r="K33" i="13"/>
  <c r="F34" i="13" s="1"/>
  <c r="R30" i="8"/>
  <c r="S30" i="8"/>
  <c r="O31" i="8"/>
  <c r="N31" i="8"/>
  <c r="M31" i="8"/>
  <c r="P31" i="8" s="1"/>
  <c r="AE31" i="8"/>
  <c r="AC32" i="8"/>
  <c r="AD32" i="8" s="1"/>
  <c r="AB32" i="8"/>
  <c r="C33" i="8"/>
  <c r="F33" i="8" s="1"/>
  <c r="Y33" i="8"/>
  <c r="T33" i="8"/>
  <c r="V33" i="8" s="1"/>
  <c r="I32" i="8"/>
  <c r="AE35" i="22" l="1"/>
  <c r="AG35" i="22" s="1"/>
  <c r="AH35" i="22" s="1"/>
  <c r="Z35" i="22"/>
  <c r="AB35" i="22" s="1"/>
  <c r="AC35" i="22" s="1"/>
  <c r="P34" i="22"/>
  <c r="AD33" i="13"/>
  <c r="AK34" i="22"/>
  <c r="Q34" i="22"/>
  <c r="R34" i="22"/>
  <c r="S34" i="22"/>
  <c r="T34" i="22"/>
  <c r="U34" i="22"/>
  <c r="I35" i="22"/>
  <c r="D36" i="22" s="1"/>
  <c r="J35" i="22"/>
  <c r="E36" i="22" s="1"/>
  <c r="K35" i="22"/>
  <c r="F36" i="22" s="1"/>
  <c r="H35" i="22"/>
  <c r="AI35" i="22"/>
  <c r="Y33" i="22"/>
  <c r="X33" i="22"/>
  <c r="K33" i="6"/>
  <c r="F34" i="6" s="1"/>
  <c r="I33" i="6"/>
  <c r="D34" i="6" s="1"/>
  <c r="J33" i="6"/>
  <c r="E34" i="6" s="1"/>
  <c r="H33" i="6"/>
  <c r="L33" i="6"/>
  <c r="G34" i="6" s="1"/>
  <c r="L33" i="5"/>
  <c r="G34" i="5" s="1"/>
  <c r="H33" i="5"/>
  <c r="I33" i="5"/>
  <c r="D34" i="5" s="1"/>
  <c r="J33" i="5"/>
  <c r="E34" i="5" s="1"/>
  <c r="K33" i="5"/>
  <c r="F34" i="5" s="1"/>
  <c r="K32" i="8"/>
  <c r="Q31" i="8"/>
  <c r="AK32" i="13"/>
  <c r="AC33" i="13"/>
  <c r="X31" i="13"/>
  <c r="Y31" i="13"/>
  <c r="AE34" i="13"/>
  <c r="C34" i="13"/>
  <c r="Z34" i="13"/>
  <c r="M33" i="13"/>
  <c r="R32" i="13"/>
  <c r="Q32" i="13"/>
  <c r="T32" i="13"/>
  <c r="S32" i="13"/>
  <c r="U32" i="13"/>
  <c r="P32" i="13"/>
  <c r="AI33" i="13"/>
  <c r="AH33" i="13"/>
  <c r="X33" i="8"/>
  <c r="W33" i="8"/>
  <c r="C34" i="8"/>
  <c r="AA33" i="8"/>
  <c r="G33" i="8"/>
  <c r="D34" i="8" s="1"/>
  <c r="H33" i="8"/>
  <c r="E34" i="8" s="1"/>
  <c r="AD35" i="22" l="1"/>
  <c r="AJ33" i="13"/>
  <c r="V32" i="13"/>
  <c r="W32" i="13" s="1"/>
  <c r="M35" i="22"/>
  <c r="O35" i="22" s="1"/>
  <c r="C36" i="22"/>
  <c r="Z36" i="22"/>
  <c r="AB36" i="22" s="1"/>
  <c r="AE36" i="22"/>
  <c r="AG36" i="22" s="1"/>
  <c r="AJ35" i="22"/>
  <c r="V34" i="22"/>
  <c r="W34" i="22" s="1"/>
  <c r="AE34" i="6"/>
  <c r="M33" i="6"/>
  <c r="Z34" i="6"/>
  <c r="C34" i="6"/>
  <c r="M33" i="5"/>
  <c r="AE34" i="5"/>
  <c r="Z34" i="5"/>
  <c r="C34" i="5"/>
  <c r="M32" i="8"/>
  <c r="N32" i="8"/>
  <c r="O32" i="8"/>
  <c r="AE32" i="8"/>
  <c r="L32" i="8"/>
  <c r="J34" i="13"/>
  <c r="E35" i="13" s="1"/>
  <c r="K34" i="13"/>
  <c r="F35" i="13" s="1"/>
  <c r="L34" i="13"/>
  <c r="G35" i="13" s="1"/>
  <c r="AB34" i="13"/>
  <c r="O33" i="13"/>
  <c r="AG34" i="13"/>
  <c r="H34" i="13"/>
  <c r="I34" i="13"/>
  <c r="D35" i="13" s="1"/>
  <c r="H34" i="8"/>
  <c r="E35" i="8" s="1"/>
  <c r="AB33" i="8"/>
  <c r="Y34" i="8"/>
  <c r="I33" i="8"/>
  <c r="F34" i="8"/>
  <c r="R31" i="8"/>
  <c r="S31" i="8"/>
  <c r="G34" i="8"/>
  <c r="D35" i="8" s="1"/>
  <c r="AC33" i="8"/>
  <c r="AD33" i="8" s="1"/>
  <c r="T34" i="8"/>
  <c r="V34" i="8" s="1"/>
  <c r="P32" i="8" l="1"/>
  <c r="AI34" i="13"/>
  <c r="U35" i="22"/>
  <c r="T35" i="22"/>
  <c r="S35" i="22"/>
  <c r="R35" i="22"/>
  <c r="Q35" i="22"/>
  <c r="AK35" i="22"/>
  <c r="P35" i="22"/>
  <c r="J36" i="22"/>
  <c r="E37" i="22" s="1"/>
  <c r="K36" i="22"/>
  <c r="F37" i="22" s="1"/>
  <c r="I36" i="22"/>
  <c r="D37" i="22" s="1"/>
  <c r="H36" i="22"/>
  <c r="AC36" i="22"/>
  <c r="AD36" i="22"/>
  <c r="AH36" i="22"/>
  <c r="AI36" i="22"/>
  <c r="Y34" i="22"/>
  <c r="X34" i="22"/>
  <c r="L34" i="6"/>
  <c r="G35" i="6" s="1"/>
  <c r="J34" i="6"/>
  <c r="E35" i="6" s="1"/>
  <c r="I34" i="6"/>
  <c r="D35" i="6" s="1"/>
  <c r="K34" i="6"/>
  <c r="F35" i="6" s="1"/>
  <c r="H34" i="6"/>
  <c r="Q32" i="8"/>
  <c r="K33" i="8"/>
  <c r="AD34" i="13"/>
  <c r="AC34" i="13"/>
  <c r="K34" i="5"/>
  <c r="F35" i="5" s="1"/>
  <c r="J34" i="5"/>
  <c r="E35" i="5" s="1"/>
  <c r="L34" i="5"/>
  <c r="G35" i="5" s="1"/>
  <c r="H34" i="5"/>
  <c r="I34" i="5"/>
  <c r="D35" i="5" s="1"/>
  <c r="P33" i="13"/>
  <c r="AK33" i="13"/>
  <c r="X32" i="13"/>
  <c r="Y32" i="13"/>
  <c r="C35" i="13"/>
  <c r="AE35" i="13"/>
  <c r="M34" i="13"/>
  <c r="Z35" i="13"/>
  <c r="AH34" i="13"/>
  <c r="U33" i="13"/>
  <c r="S33" i="13"/>
  <c r="Q33" i="13"/>
  <c r="T33" i="13"/>
  <c r="R33" i="13"/>
  <c r="AA34" i="8"/>
  <c r="AC34" i="8" s="1"/>
  <c r="T35" i="8"/>
  <c r="C35" i="8"/>
  <c r="Y35" i="8"/>
  <c r="I34" i="8"/>
  <c r="X34" i="8"/>
  <c r="G35" i="8"/>
  <c r="D36" i="8" s="1"/>
  <c r="W34" i="8"/>
  <c r="O34" i="13" l="1"/>
  <c r="AK34" i="13" s="1"/>
  <c r="AJ34" i="13"/>
  <c r="M36" i="22"/>
  <c r="O36" i="22" s="1"/>
  <c r="C37" i="22"/>
  <c r="Z37" i="22"/>
  <c r="AB37" i="22" s="1"/>
  <c r="AE37" i="22"/>
  <c r="AG37" i="22" s="1"/>
  <c r="AJ36" i="22"/>
  <c r="V35" i="22"/>
  <c r="W35" i="22" s="1"/>
  <c r="V33" i="13"/>
  <c r="W33" i="13" s="1"/>
  <c r="M34" i="6"/>
  <c r="Z35" i="6"/>
  <c r="C35" i="6"/>
  <c r="AE35" i="6"/>
  <c r="L33" i="8"/>
  <c r="K34" i="8" s="1"/>
  <c r="N33" i="8"/>
  <c r="O33" i="8"/>
  <c r="M33" i="8"/>
  <c r="P33" i="8" s="1"/>
  <c r="AE33" i="8"/>
  <c r="C35" i="5"/>
  <c r="M34" i="5"/>
  <c r="AE35" i="5"/>
  <c r="Z35" i="5"/>
  <c r="AB34" i="8"/>
  <c r="AA35" i="8" s="1"/>
  <c r="AC35" i="8" s="1"/>
  <c r="AD34" i="8"/>
  <c r="AB35" i="13"/>
  <c r="AG35" i="13"/>
  <c r="H35" i="13"/>
  <c r="J35" i="13"/>
  <c r="E36" i="13" s="1"/>
  <c r="L35" i="13"/>
  <c r="G36" i="13" s="1"/>
  <c r="K35" i="13"/>
  <c r="F36" i="13" s="1"/>
  <c r="I35" i="13"/>
  <c r="D36" i="13" s="1"/>
  <c r="R32" i="8"/>
  <c r="S32" i="8"/>
  <c r="V35" i="8"/>
  <c r="W35" i="8" s="1"/>
  <c r="F35" i="8"/>
  <c r="H35" i="8"/>
  <c r="E36" i="8" s="1"/>
  <c r="T34" i="13" l="1"/>
  <c r="S34" i="13"/>
  <c r="Q34" i="13"/>
  <c r="U34" i="13"/>
  <c r="R34" i="13"/>
  <c r="P34" i="13"/>
  <c r="P36" i="22"/>
  <c r="AC37" i="22"/>
  <c r="AH37" i="22"/>
  <c r="AI35" i="13"/>
  <c r="AK36" i="22"/>
  <c r="Q36" i="22"/>
  <c r="R36" i="22"/>
  <c r="S36" i="22"/>
  <c r="T36" i="22"/>
  <c r="U36" i="22"/>
  <c r="I37" i="22"/>
  <c r="D38" i="22" s="1"/>
  <c r="J37" i="22"/>
  <c r="E38" i="22" s="1"/>
  <c r="K37" i="22"/>
  <c r="F38" i="22" s="1"/>
  <c r="H37" i="22"/>
  <c r="AD37" i="22"/>
  <c r="AI37" i="22"/>
  <c r="Y35" i="22"/>
  <c r="X35" i="22"/>
  <c r="J35" i="6"/>
  <c r="E36" i="6" s="1"/>
  <c r="K35" i="6"/>
  <c r="F36" i="6" s="1"/>
  <c r="I35" i="6"/>
  <c r="D36" i="6" s="1"/>
  <c r="L35" i="6"/>
  <c r="G36" i="6" s="1"/>
  <c r="H35" i="6"/>
  <c r="Q33" i="8"/>
  <c r="L34" i="8"/>
  <c r="N34" i="8"/>
  <c r="M34" i="8"/>
  <c r="P34" i="8" s="1"/>
  <c r="O34" i="8"/>
  <c r="AE34" i="8"/>
  <c r="I35" i="5"/>
  <c r="D36" i="5" s="1"/>
  <c r="L35" i="5"/>
  <c r="G36" i="5" s="1"/>
  <c r="H35" i="5"/>
  <c r="K35" i="5"/>
  <c r="F36" i="5" s="1"/>
  <c r="J35" i="5"/>
  <c r="E36" i="5" s="1"/>
  <c r="AC35" i="13"/>
  <c r="AD35" i="13"/>
  <c r="AH35" i="13"/>
  <c r="X33" i="13"/>
  <c r="Y33" i="13"/>
  <c r="AE36" i="13"/>
  <c r="C36" i="13"/>
  <c r="Z36" i="13"/>
  <c r="M35" i="13"/>
  <c r="AB35" i="8"/>
  <c r="Y36" i="8"/>
  <c r="C36" i="8"/>
  <c r="T36" i="8"/>
  <c r="V36" i="8" s="1"/>
  <c r="I35" i="8"/>
  <c r="X35" i="8"/>
  <c r="AD35" i="8" s="1"/>
  <c r="AJ35" i="13" l="1"/>
  <c r="V34" i="13"/>
  <c r="W34" i="13" s="1"/>
  <c r="O35" i="13"/>
  <c r="AK35" i="13" s="1"/>
  <c r="M37" i="22"/>
  <c r="O37" i="22" s="1"/>
  <c r="AE38" i="22"/>
  <c r="AG38" i="22" s="1"/>
  <c r="C38" i="22"/>
  <c r="Z38" i="22"/>
  <c r="AB38" i="22" s="1"/>
  <c r="V36" i="22"/>
  <c r="W36" i="22" s="1"/>
  <c r="AJ37" i="22"/>
  <c r="AE36" i="6"/>
  <c r="Z36" i="6"/>
  <c r="M35" i="6"/>
  <c r="C36" i="6"/>
  <c r="K35" i="8"/>
  <c r="M35" i="5"/>
  <c r="AE36" i="5"/>
  <c r="C36" i="5"/>
  <c r="Z36" i="5"/>
  <c r="H36" i="13"/>
  <c r="C37" i="13" s="1"/>
  <c r="J36" i="13"/>
  <c r="E37" i="13" s="1"/>
  <c r="AB36" i="13"/>
  <c r="AC36" i="13"/>
  <c r="AG36" i="13"/>
  <c r="K36" i="13"/>
  <c r="F37" i="13" s="1"/>
  <c r="L36" i="13"/>
  <c r="G37" i="13" s="1"/>
  <c r="I36" i="13"/>
  <c r="D37" i="13" s="1"/>
  <c r="S33" i="8"/>
  <c r="R33" i="8"/>
  <c r="X36" i="8"/>
  <c r="W36" i="8"/>
  <c r="AA36" i="8"/>
  <c r="AC36" i="8" s="1"/>
  <c r="F36" i="8"/>
  <c r="G36" i="8"/>
  <c r="D37" i="8" s="1"/>
  <c r="H36" i="8"/>
  <c r="E37" i="8" s="1"/>
  <c r="P35" i="13" l="1"/>
  <c r="U35" i="13"/>
  <c r="T35" i="13"/>
  <c r="S35" i="13"/>
  <c r="R35" i="13"/>
  <c r="Q35" i="13"/>
  <c r="V35" i="13" s="1"/>
  <c r="AD36" i="13"/>
  <c r="AI36" i="13"/>
  <c r="T37" i="22"/>
  <c r="R37" i="22"/>
  <c r="Q37" i="22"/>
  <c r="U37" i="22"/>
  <c r="S37" i="22"/>
  <c r="P37" i="22"/>
  <c r="AK37" i="22"/>
  <c r="AI38" i="22"/>
  <c r="AH38" i="22"/>
  <c r="I38" i="22"/>
  <c r="D39" i="22" s="1"/>
  <c r="J38" i="22"/>
  <c r="E39" i="22" s="1"/>
  <c r="K38" i="22"/>
  <c r="F39" i="22" s="1"/>
  <c r="H38" i="22"/>
  <c r="AC38" i="22"/>
  <c r="AD38" i="22"/>
  <c r="Y36" i="22"/>
  <c r="X36" i="22"/>
  <c r="L36" i="6"/>
  <c r="G37" i="6" s="1"/>
  <c r="I36" i="6"/>
  <c r="D37" i="6" s="1"/>
  <c r="K36" i="6"/>
  <c r="F37" i="6" s="1"/>
  <c r="J36" i="6"/>
  <c r="E37" i="6" s="1"/>
  <c r="H36" i="6"/>
  <c r="Q34" i="8"/>
  <c r="O35" i="8"/>
  <c r="AE35" i="8"/>
  <c r="N35" i="8"/>
  <c r="M35" i="8"/>
  <c r="P35" i="8" s="1"/>
  <c r="L35" i="8"/>
  <c r="I36" i="5"/>
  <c r="D37" i="5" s="1"/>
  <c r="J36" i="5"/>
  <c r="E37" i="5" s="1"/>
  <c r="L36" i="5"/>
  <c r="G37" i="5" s="1"/>
  <c r="H36" i="5"/>
  <c r="K36" i="5"/>
  <c r="F37" i="5" s="1"/>
  <c r="I37" i="13"/>
  <c r="D38" i="13" s="1"/>
  <c r="X34" i="13"/>
  <c r="Y34" i="13"/>
  <c r="AH36" i="13"/>
  <c r="H37" i="13"/>
  <c r="L37" i="13"/>
  <c r="G38" i="13" s="1"/>
  <c r="Z37" i="13"/>
  <c r="AE37" i="13"/>
  <c r="K37" i="13"/>
  <c r="F38" i="13" s="1"/>
  <c r="M36" i="13"/>
  <c r="J37" i="13"/>
  <c r="E38" i="13" s="1"/>
  <c r="T37" i="8"/>
  <c r="V37" i="8" s="1"/>
  <c r="W37" i="8" s="1"/>
  <c r="C37" i="8"/>
  <c r="H37" i="8" s="1"/>
  <c r="E38" i="8" s="1"/>
  <c r="Y37" i="8"/>
  <c r="I36" i="8"/>
  <c r="AB36" i="8"/>
  <c r="AD36" i="8"/>
  <c r="AJ36" i="13" l="1"/>
  <c r="O36" i="13"/>
  <c r="AK36" i="13"/>
  <c r="C39" i="22"/>
  <c r="M38" i="22"/>
  <c r="O38" i="22" s="1"/>
  <c r="Z39" i="22"/>
  <c r="AB39" i="22" s="1"/>
  <c r="AE39" i="22"/>
  <c r="AG39" i="22" s="1"/>
  <c r="AJ38" i="22"/>
  <c r="V37" i="22"/>
  <c r="W37" i="22" s="1"/>
  <c r="M36" i="6"/>
  <c r="Z37" i="6"/>
  <c r="AE37" i="6"/>
  <c r="C37" i="6"/>
  <c r="K36" i="8"/>
  <c r="S34" i="8"/>
  <c r="R34" i="8"/>
  <c r="Q35" i="8" s="1"/>
  <c r="Z37" i="5"/>
  <c r="C37" i="5"/>
  <c r="AE37" i="5"/>
  <c r="M36" i="5"/>
  <c r="F37" i="8"/>
  <c r="C38" i="8" s="1"/>
  <c r="G37" i="8"/>
  <c r="W35" i="13"/>
  <c r="AG37" i="13"/>
  <c r="AB37" i="13"/>
  <c r="C38" i="13"/>
  <c r="Z38" i="13"/>
  <c r="AE38" i="13"/>
  <c r="M37" i="13"/>
  <c r="X37" i="8"/>
  <c r="AA37" i="8"/>
  <c r="AC37" i="8" s="1"/>
  <c r="T36" i="13" l="1"/>
  <c r="U36" i="13"/>
  <c r="Q36" i="13"/>
  <c r="R36" i="13"/>
  <c r="S36" i="13"/>
  <c r="P36" i="13"/>
  <c r="O37" i="13" s="1"/>
  <c r="P38" i="22"/>
  <c r="AC39" i="22"/>
  <c r="AH39" i="22"/>
  <c r="V36" i="13"/>
  <c r="AK38" i="22"/>
  <c r="Q38" i="22"/>
  <c r="R38" i="22"/>
  <c r="S38" i="22"/>
  <c r="U38" i="22"/>
  <c r="T38" i="22"/>
  <c r="AI39" i="22"/>
  <c r="K39" i="22"/>
  <c r="F40" i="22" s="1"/>
  <c r="J39" i="22"/>
  <c r="E40" i="22" s="1"/>
  <c r="I39" i="22"/>
  <c r="D40" i="22" s="1"/>
  <c r="H39" i="22"/>
  <c r="AD39" i="22"/>
  <c r="Y37" i="22"/>
  <c r="X37" i="22"/>
  <c r="J37" i="6"/>
  <c r="E38" i="6" s="1"/>
  <c r="K37" i="6"/>
  <c r="F38" i="6" s="1"/>
  <c r="I37" i="6"/>
  <c r="D38" i="6" s="1"/>
  <c r="L37" i="6"/>
  <c r="G38" i="6" s="1"/>
  <c r="H37" i="6"/>
  <c r="L36" i="8"/>
  <c r="N36" i="8"/>
  <c r="O36" i="8"/>
  <c r="M36" i="8"/>
  <c r="P36" i="8" s="1"/>
  <c r="AE36" i="8"/>
  <c r="R35" i="8"/>
  <c r="S35" i="8"/>
  <c r="K37" i="5"/>
  <c r="F38" i="5" s="1"/>
  <c r="J37" i="5"/>
  <c r="E38" i="5" s="1"/>
  <c r="H37" i="5"/>
  <c r="I37" i="5"/>
  <c r="D38" i="5" s="1"/>
  <c r="L37" i="5"/>
  <c r="G38" i="5" s="1"/>
  <c r="D38" i="8"/>
  <c r="T38" i="8"/>
  <c r="V38" i="8" s="1"/>
  <c r="Y38" i="8"/>
  <c r="I37" i="8"/>
  <c r="X35" i="13"/>
  <c r="Y35" i="13"/>
  <c r="AI37" i="13"/>
  <c r="AH37" i="13"/>
  <c r="AG38" i="13" s="1"/>
  <c r="AD37" i="13"/>
  <c r="AC37" i="13"/>
  <c r="AB38" i="13" s="1"/>
  <c r="H38" i="13"/>
  <c r="I38" i="13"/>
  <c r="D39" i="13" s="1"/>
  <c r="L38" i="13"/>
  <c r="G39" i="13" s="1"/>
  <c r="J38" i="13"/>
  <c r="E39" i="13" s="1"/>
  <c r="K38" i="13"/>
  <c r="F39" i="13" s="1"/>
  <c r="AB37" i="8"/>
  <c r="AD37" i="8"/>
  <c r="AI38" i="13" l="1"/>
  <c r="AD38" i="13"/>
  <c r="AJ38" i="13" s="1"/>
  <c r="AK37" i="13"/>
  <c r="M39" i="22"/>
  <c r="O39" i="22" s="1"/>
  <c r="Z40" i="22"/>
  <c r="AB40" i="22" s="1"/>
  <c r="C40" i="22"/>
  <c r="AE40" i="22"/>
  <c r="AG40" i="22" s="1"/>
  <c r="AJ39" i="22"/>
  <c r="V38" i="22"/>
  <c r="W38" i="22" s="1"/>
  <c r="AA38" i="8"/>
  <c r="K37" i="8"/>
  <c r="C38" i="6"/>
  <c r="M37" i="6"/>
  <c r="Z38" i="6"/>
  <c r="AE38" i="6"/>
  <c r="Q36" i="8"/>
  <c r="F38" i="8"/>
  <c r="C39" i="8" s="1"/>
  <c r="G38" i="8"/>
  <c r="H38" i="8"/>
  <c r="E39" i="8" s="1"/>
  <c r="X38" i="8"/>
  <c r="W38" i="8"/>
  <c r="M37" i="5"/>
  <c r="Z38" i="5"/>
  <c r="C38" i="5"/>
  <c r="AE38" i="5"/>
  <c r="AJ37" i="13"/>
  <c r="W36" i="13"/>
  <c r="AH38" i="13"/>
  <c r="U37" i="13"/>
  <c r="R37" i="13"/>
  <c r="S37" i="13"/>
  <c r="T37" i="13"/>
  <c r="Q37" i="13"/>
  <c r="V37" i="13" s="1"/>
  <c r="P37" i="13"/>
  <c r="AC38" i="13"/>
  <c r="C39" i="13"/>
  <c r="H39" i="13" s="1"/>
  <c r="AE39" i="13"/>
  <c r="M38" i="13"/>
  <c r="Z39" i="13"/>
  <c r="S39" i="22" l="1"/>
  <c r="T39" i="22"/>
  <c r="Q39" i="22"/>
  <c r="U39" i="22"/>
  <c r="R39" i="22"/>
  <c r="P39" i="22"/>
  <c r="AK39" i="22"/>
  <c r="AD40" i="22"/>
  <c r="AC40" i="22"/>
  <c r="K40" i="22"/>
  <c r="F41" i="22" s="1"/>
  <c r="J40" i="22"/>
  <c r="E41" i="22" s="1"/>
  <c r="I40" i="22"/>
  <c r="D41" i="22" s="1"/>
  <c r="H40" i="22"/>
  <c r="AH40" i="22"/>
  <c r="AI40" i="22"/>
  <c r="Y38" i="22"/>
  <c r="X38" i="22"/>
  <c r="AC38" i="8"/>
  <c r="AD38" i="8" s="1"/>
  <c r="AB38" i="8"/>
  <c r="M37" i="8"/>
  <c r="L37" i="8"/>
  <c r="N37" i="8"/>
  <c r="O37" i="8"/>
  <c r="AE37" i="8"/>
  <c r="L38" i="6"/>
  <c r="G39" i="6" s="1"/>
  <c r="J38" i="6"/>
  <c r="E39" i="6" s="1"/>
  <c r="K38" i="6"/>
  <c r="F39" i="6" s="1"/>
  <c r="H38" i="6"/>
  <c r="I38" i="6"/>
  <c r="D39" i="6" s="1"/>
  <c r="R36" i="8"/>
  <c r="S36" i="8"/>
  <c r="D39" i="8"/>
  <c r="I38" i="8"/>
  <c r="K38" i="8" s="1"/>
  <c r="Y39" i="8"/>
  <c r="AA39" i="8" s="1"/>
  <c r="T39" i="8"/>
  <c r="V39" i="8" s="1"/>
  <c r="I38" i="5"/>
  <c r="D39" i="5" s="1"/>
  <c r="K38" i="5"/>
  <c r="F39" i="5" s="1"/>
  <c r="J38" i="5"/>
  <c r="E39" i="5" s="1"/>
  <c r="H38" i="5"/>
  <c r="L38" i="5"/>
  <c r="G39" i="5" s="1"/>
  <c r="Y36" i="13"/>
  <c r="X36" i="13"/>
  <c r="I39" i="13"/>
  <c r="D40" i="13" s="1"/>
  <c r="O38" i="13"/>
  <c r="AG39" i="13"/>
  <c r="AB39" i="13"/>
  <c r="K39" i="13"/>
  <c r="F40" i="13" s="1"/>
  <c r="C40" i="13"/>
  <c r="J39" i="13"/>
  <c r="E40" i="13" s="1"/>
  <c r="L39" i="13"/>
  <c r="G40" i="13" s="1"/>
  <c r="AK38" i="13" l="1"/>
  <c r="AI39" i="13"/>
  <c r="AD39" i="13"/>
  <c r="AJ40" i="22"/>
  <c r="Z41" i="22"/>
  <c r="AB41" i="22" s="1"/>
  <c r="AE41" i="22"/>
  <c r="AG41" i="22" s="1"/>
  <c r="M40" i="22"/>
  <c r="O40" i="22" s="1"/>
  <c r="C41" i="22"/>
  <c r="V39" i="22"/>
  <c r="W39" i="22" s="1"/>
  <c r="P37" i="8"/>
  <c r="Q37" i="8" s="1"/>
  <c r="G39" i="8"/>
  <c r="D40" i="8" s="1"/>
  <c r="G40" i="8" s="1"/>
  <c r="D41" i="8" s="1"/>
  <c r="F39" i="8"/>
  <c r="C40" i="8" s="1"/>
  <c r="H39" i="8"/>
  <c r="E40" i="8" s="1"/>
  <c r="C39" i="6"/>
  <c r="M38" i="6"/>
  <c r="AE39" i="6"/>
  <c r="Z39" i="6"/>
  <c r="AB39" i="8"/>
  <c r="AC39" i="8"/>
  <c r="X39" i="8"/>
  <c r="AD39" i="8" s="1"/>
  <c r="W39" i="8"/>
  <c r="AE39" i="5"/>
  <c r="M38" i="5"/>
  <c r="C39" i="5"/>
  <c r="Z39" i="5"/>
  <c r="O38" i="8"/>
  <c r="N38" i="8"/>
  <c r="M38" i="8"/>
  <c r="P38" i="8" s="1"/>
  <c r="AE38" i="8"/>
  <c r="L38" i="8"/>
  <c r="W37" i="13"/>
  <c r="L40" i="13"/>
  <c r="G41" i="13" s="1"/>
  <c r="J40" i="13"/>
  <c r="E41" i="13" s="1"/>
  <c r="AE40" i="13"/>
  <c r="AH39" i="13"/>
  <c r="M39" i="13"/>
  <c r="R38" i="13"/>
  <c r="Q38" i="13"/>
  <c r="T38" i="13"/>
  <c r="U38" i="13"/>
  <c r="S38" i="13"/>
  <c r="Z40" i="13"/>
  <c r="P38" i="13"/>
  <c r="H40" i="13"/>
  <c r="K40" i="13"/>
  <c r="F41" i="13" s="1"/>
  <c r="AC39" i="13"/>
  <c r="I40" i="13"/>
  <c r="D41" i="13" s="1"/>
  <c r="AJ39" i="13" l="1"/>
  <c r="Y40" i="8"/>
  <c r="T40" i="8"/>
  <c r="I39" i="8"/>
  <c r="K39" i="8" s="1"/>
  <c r="N39" i="8" s="1"/>
  <c r="V40" i="8"/>
  <c r="AC41" i="22"/>
  <c r="AH41" i="22"/>
  <c r="P40" i="22"/>
  <c r="V38" i="13"/>
  <c r="AK40" i="22"/>
  <c r="T40" i="22"/>
  <c r="U40" i="22"/>
  <c r="R40" i="22"/>
  <c r="Q40" i="22"/>
  <c r="S40" i="22"/>
  <c r="AD41" i="22"/>
  <c r="K41" i="22"/>
  <c r="F42" i="22" s="1"/>
  <c r="I41" i="22"/>
  <c r="D42" i="22" s="1"/>
  <c r="J41" i="22"/>
  <c r="E42" i="22" s="1"/>
  <c r="H41" i="22"/>
  <c r="AI41" i="22"/>
  <c r="Y39" i="22"/>
  <c r="X39" i="22"/>
  <c r="H40" i="8"/>
  <c r="E41" i="8" s="1"/>
  <c r="F40" i="8"/>
  <c r="AA40" i="8"/>
  <c r="R37" i="8"/>
  <c r="Q38" i="8" s="1"/>
  <c r="S37" i="8"/>
  <c r="J39" i="6"/>
  <c r="E40" i="6" s="1"/>
  <c r="I39" i="6"/>
  <c r="D40" i="6" s="1"/>
  <c r="L39" i="6"/>
  <c r="G40" i="6" s="1"/>
  <c r="H39" i="6"/>
  <c r="K39" i="6"/>
  <c r="F40" i="6" s="1"/>
  <c r="L39" i="5"/>
  <c r="G40" i="5" s="1"/>
  <c r="J39" i="5"/>
  <c r="E40" i="5" s="1"/>
  <c r="K39" i="5"/>
  <c r="F40" i="5" s="1"/>
  <c r="I39" i="5"/>
  <c r="D40" i="5" s="1"/>
  <c r="H39" i="5"/>
  <c r="X37" i="13"/>
  <c r="Y37" i="13"/>
  <c r="Z41" i="13"/>
  <c r="C41" i="13"/>
  <c r="M40" i="13"/>
  <c r="AE41" i="13"/>
  <c r="AB40" i="13"/>
  <c r="AG40" i="13"/>
  <c r="O39" i="13"/>
  <c r="J41" i="13"/>
  <c r="E42" i="13" s="1"/>
  <c r="X40" i="8"/>
  <c r="W40" i="8"/>
  <c r="AD40" i="13" l="1"/>
  <c r="AI40" i="13"/>
  <c r="AK39" i="13"/>
  <c r="V40" i="22"/>
  <c r="W40" i="22" s="1"/>
  <c r="C42" i="22"/>
  <c r="AE42" i="22"/>
  <c r="AG42" i="22" s="1"/>
  <c r="M41" i="22"/>
  <c r="O41" i="22" s="1"/>
  <c r="Z42" i="22"/>
  <c r="AB42" i="22" s="1"/>
  <c r="AJ41" i="22"/>
  <c r="I40" i="8"/>
  <c r="Y41" i="8"/>
  <c r="C41" i="8"/>
  <c r="T41" i="8"/>
  <c r="V41" i="8" s="1"/>
  <c r="W41" i="8" s="1"/>
  <c r="K41" i="13"/>
  <c r="F42" i="13" s="1"/>
  <c r="I41" i="13"/>
  <c r="D42" i="13" s="1"/>
  <c r="L39" i="8"/>
  <c r="O39" i="8"/>
  <c r="AE39" i="8"/>
  <c r="M39" i="8"/>
  <c r="P39" i="8" s="1"/>
  <c r="AC40" i="8"/>
  <c r="AD40" i="8" s="1"/>
  <c r="AB40" i="8"/>
  <c r="M39" i="6"/>
  <c r="AE40" i="6"/>
  <c r="C40" i="6"/>
  <c r="Z40" i="6"/>
  <c r="C40" i="5"/>
  <c r="Z40" i="5"/>
  <c r="AE40" i="5"/>
  <c r="M39" i="5"/>
  <c r="R38" i="8"/>
  <c r="S38" i="8"/>
  <c r="W38" i="13"/>
  <c r="P39" i="13"/>
  <c r="O40" i="13" s="1"/>
  <c r="AK40" i="13" s="1"/>
  <c r="AH40" i="13"/>
  <c r="AG41" i="13" s="1"/>
  <c r="AI41" i="13" s="1"/>
  <c r="H41" i="13"/>
  <c r="L41" i="13"/>
  <c r="G42" i="13" s="1"/>
  <c r="U39" i="13"/>
  <c r="T39" i="13"/>
  <c r="S39" i="13"/>
  <c r="R39" i="13"/>
  <c r="Q39" i="13"/>
  <c r="AC40" i="13"/>
  <c r="V39" i="13" l="1"/>
  <c r="AJ40" i="13"/>
  <c r="X40" i="22"/>
  <c r="Y40" i="22"/>
  <c r="K42" i="22"/>
  <c r="F43" i="22" s="1"/>
  <c r="J42" i="22"/>
  <c r="E43" i="22" s="1"/>
  <c r="I42" i="22"/>
  <c r="D43" i="22" s="1"/>
  <c r="H42" i="22"/>
  <c r="AH42" i="22"/>
  <c r="AI42" i="22"/>
  <c r="T41" i="22"/>
  <c r="S41" i="22"/>
  <c r="Q41" i="22"/>
  <c r="U41" i="22"/>
  <c r="R41" i="22"/>
  <c r="AK41" i="22"/>
  <c r="P41" i="22"/>
  <c r="AD42" i="22"/>
  <c r="AC42" i="22"/>
  <c r="AA41" i="8"/>
  <c r="K40" i="8"/>
  <c r="H41" i="8"/>
  <c r="E42" i="8" s="1"/>
  <c r="F41" i="8"/>
  <c r="G41" i="8"/>
  <c r="D42" i="8" s="1"/>
  <c r="Q39" i="8"/>
  <c r="L40" i="6"/>
  <c r="G41" i="6" s="1"/>
  <c r="K40" i="6"/>
  <c r="F41" i="6" s="1"/>
  <c r="I40" i="6"/>
  <c r="D41" i="6" s="1"/>
  <c r="J40" i="6"/>
  <c r="E41" i="6" s="1"/>
  <c r="H40" i="6"/>
  <c r="L40" i="5"/>
  <c r="G41" i="5" s="1"/>
  <c r="I40" i="5"/>
  <c r="D41" i="5" s="1"/>
  <c r="K40" i="5"/>
  <c r="F41" i="5" s="1"/>
  <c r="J40" i="5"/>
  <c r="E41" i="5" s="1"/>
  <c r="H40" i="5"/>
  <c r="X38" i="13"/>
  <c r="Y38" i="13"/>
  <c r="R40" i="13"/>
  <c r="Q40" i="13"/>
  <c r="U40" i="13"/>
  <c r="T40" i="13"/>
  <c r="S40" i="13"/>
  <c r="P40" i="13"/>
  <c r="Z42" i="13"/>
  <c r="C42" i="13"/>
  <c r="L42" i="13" s="1"/>
  <c r="G43" i="13" s="1"/>
  <c r="AE42" i="13"/>
  <c r="M41" i="13"/>
  <c r="AH41" i="13"/>
  <c r="AB41" i="13"/>
  <c r="X41" i="8"/>
  <c r="AD41" i="13" l="1"/>
  <c r="AJ41" i="13" s="1"/>
  <c r="AJ42" i="22"/>
  <c r="M42" i="22"/>
  <c r="O42" i="22" s="1"/>
  <c r="C43" i="22"/>
  <c r="Z43" i="22"/>
  <c r="AB43" i="22" s="1"/>
  <c r="AE43" i="22"/>
  <c r="AG43" i="22" s="1"/>
  <c r="V41" i="22"/>
  <c r="W41" i="22" s="1"/>
  <c r="AC41" i="8"/>
  <c r="AD41" i="8" s="1"/>
  <c r="AB41" i="8"/>
  <c r="AA42" i="8" s="1"/>
  <c r="L40" i="8"/>
  <c r="K41" i="8" s="1"/>
  <c r="O40" i="8"/>
  <c r="N40" i="8"/>
  <c r="M40" i="8"/>
  <c r="AE40" i="8"/>
  <c r="Y42" i="8"/>
  <c r="T42" i="8"/>
  <c r="V42" i="8" s="1"/>
  <c r="C42" i="8"/>
  <c r="I41" i="8"/>
  <c r="V40" i="13"/>
  <c r="S39" i="8"/>
  <c r="R39" i="8"/>
  <c r="AE41" i="6"/>
  <c r="C41" i="6"/>
  <c r="M40" i="6"/>
  <c r="Z41" i="6"/>
  <c r="AE41" i="5"/>
  <c r="Z41" i="5"/>
  <c r="M40" i="5"/>
  <c r="C41" i="5"/>
  <c r="W39" i="13"/>
  <c r="AC41" i="13"/>
  <c r="AB42" i="13" s="1"/>
  <c r="H42" i="13"/>
  <c r="J42" i="13"/>
  <c r="E43" i="13" s="1"/>
  <c r="K42" i="13"/>
  <c r="F43" i="13" s="1"/>
  <c r="I42" i="13"/>
  <c r="D43" i="13" s="1"/>
  <c r="O41" i="13"/>
  <c r="AG42" i="13"/>
  <c r="P40" i="8" l="1"/>
  <c r="P42" i="22"/>
  <c r="AC43" i="22"/>
  <c r="AH43" i="22"/>
  <c r="AD42" i="13"/>
  <c r="AK41" i="13"/>
  <c r="AI42" i="13"/>
  <c r="J43" i="22"/>
  <c r="E44" i="22" s="1"/>
  <c r="I43" i="22"/>
  <c r="D44" i="22" s="1"/>
  <c r="K43" i="22"/>
  <c r="F44" i="22" s="1"/>
  <c r="H43" i="22"/>
  <c r="AI43" i="22"/>
  <c r="AK42" i="22"/>
  <c r="U42" i="22"/>
  <c r="R42" i="22"/>
  <c r="S42" i="22"/>
  <c r="Q42" i="22"/>
  <c r="T42" i="22"/>
  <c r="Y41" i="22"/>
  <c r="X41" i="22"/>
  <c r="AD43" i="22"/>
  <c r="Q40" i="8"/>
  <c r="W42" i="8"/>
  <c r="X42" i="8"/>
  <c r="G42" i="8"/>
  <c r="D43" i="8" s="1"/>
  <c r="F42" i="8"/>
  <c r="H42" i="8"/>
  <c r="E43" i="8" s="1"/>
  <c r="L41" i="8"/>
  <c r="O41" i="8"/>
  <c r="N41" i="8"/>
  <c r="M41" i="8"/>
  <c r="P41" i="8" s="1"/>
  <c r="Q41" i="8" s="1"/>
  <c r="AE41" i="8"/>
  <c r="R40" i="8"/>
  <c r="S40" i="8"/>
  <c r="J41" i="6"/>
  <c r="E42" i="6" s="1"/>
  <c r="I41" i="6"/>
  <c r="D42" i="6" s="1"/>
  <c r="K41" i="6"/>
  <c r="F42" i="6" s="1"/>
  <c r="L41" i="6"/>
  <c r="G42" i="6" s="1"/>
  <c r="H41" i="6"/>
  <c r="I41" i="5"/>
  <c r="D42" i="5" s="1"/>
  <c r="J41" i="5"/>
  <c r="E42" i="5" s="1"/>
  <c r="K41" i="5"/>
  <c r="F42" i="5" s="1"/>
  <c r="L41" i="5"/>
  <c r="G42" i="5" s="1"/>
  <c r="H41" i="5"/>
  <c r="AC42" i="8"/>
  <c r="AB42" i="8"/>
  <c r="X39" i="13"/>
  <c r="W40" i="13" s="1"/>
  <c r="Y39" i="13"/>
  <c r="AH42" i="13"/>
  <c r="P41" i="13"/>
  <c r="AC42" i="13"/>
  <c r="U41" i="13"/>
  <c r="T41" i="13"/>
  <c r="S41" i="13"/>
  <c r="R41" i="13"/>
  <c r="Q41" i="13"/>
  <c r="AE43" i="13"/>
  <c r="C43" i="13"/>
  <c r="I43" i="13" s="1"/>
  <c r="D44" i="13" s="1"/>
  <c r="Z43" i="13"/>
  <c r="M42" i="13"/>
  <c r="V41" i="13" l="1"/>
  <c r="AJ42" i="13"/>
  <c r="I42" i="8"/>
  <c r="K42" i="8" s="1"/>
  <c r="V42" i="22"/>
  <c r="W42" i="22" s="1"/>
  <c r="AJ43" i="22"/>
  <c r="C44" i="22"/>
  <c r="Z44" i="22"/>
  <c r="AB44" i="22" s="1"/>
  <c r="AE44" i="22"/>
  <c r="AG44" i="22" s="1"/>
  <c r="M43" i="22"/>
  <c r="O43" i="22" s="1"/>
  <c r="AD42" i="8"/>
  <c r="Y43" i="8"/>
  <c r="AA43" i="8" s="1"/>
  <c r="T43" i="8"/>
  <c r="V43" i="8" s="1"/>
  <c r="C43" i="8"/>
  <c r="M41" i="6"/>
  <c r="AE42" i="6"/>
  <c r="Z42" i="6"/>
  <c r="C42" i="6"/>
  <c r="C42" i="5"/>
  <c r="Z42" i="5"/>
  <c r="M41" i="5"/>
  <c r="AE42" i="5"/>
  <c r="R41" i="8"/>
  <c r="S41" i="8"/>
  <c r="AG43" i="13"/>
  <c r="O42" i="13"/>
  <c r="H43" i="13"/>
  <c r="L43" i="13"/>
  <c r="G44" i="13" s="1"/>
  <c r="K43" i="13"/>
  <c r="F44" i="13" s="1"/>
  <c r="X40" i="13"/>
  <c r="Y40" i="13"/>
  <c r="J43" i="13"/>
  <c r="E44" i="13" s="1"/>
  <c r="AB43" i="13"/>
  <c r="O42" i="8"/>
  <c r="N42" i="8"/>
  <c r="M42" i="8"/>
  <c r="P42" i="8" s="1"/>
  <c r="AE42" i="8"/>
  <c r="L42" i="8"/>
  <c r="AD43" i="13" l="1"/>
  <c r="Y42" i="22"/>
  <c r="X42" i="22"/>
  <c r="T43" i="22"/>
  <c r="S43" i="22"/>
  <c r="U43" i="22"/>
  <c r="R43" i="22"/>
  <c r="Q43" i="22"/>
  <c r="K44" i="22"/>
  <c r="F45" i="22" s="1"/>
  <c r="I44" i="22"/>
  <c r="D45" i="22" s="1"/>
  <c r="J44" i="22"/>
  <c r="E45" i="22" s="1"/>
  <c r="H44" i="22"/>
  <c r="AD44" i="22"/>
  <c r="AC44" i="22"/>
  <c r="AI44" i="22"/>
  <c r="AH44" i="22"/>
  <c r="AK43" i="22"/>
  <c r="P43" i="22"/>
  <c r="X43" i="8"/>
  <c r="W43" i="8"/>
  <c r="H43" i="8"/>
  <c r="E44" i="8" s="1"/>
  <c r="F43" i="8"/>
  <c r="G43" i="8"/>
  <c r="D44" i="8" s="1"/>
  <c r="I42" i="6"/>
  <c r="D43" i="6" s="1"/>
  <c r="L42" i="6"/>
  <c r="G43" i="6" s="1"/>
  <c r="K42" i="6"/>
  <c r="F43" i="6" s="1"/>
  <c r="J42" i="6"/>
  <c r="E43" i="6" s="1"/>
  <c r="H42" i="6"/>
  <c r="Q42" i="8"/>
  <c r="R42" i="8" s="1"/>
  <c r="K42" i="5"/>
  <c r="F43" i="5" s="1"/>
  <c r="L42" i="5"/>
  <c r="G43" i="5" s="1"/>
  <c r="J42" i="5"/>
  <c r="E43" i="5" s="1"/>
  <c r="I42" i="5"/>
  <c r="D43" i="5" s="1"/>
  <c r="H42" i="5"/>
  <c r="AC43" i="8"/>
  <c r="AD43" i="8" s="1"/>
  <c r="AB43" i="8"/>
  <c r="T42" i="13"/>
  <c r="S42" i="13"/>
  <c r="R42" i="13"/>
  <c r="Q42" i="13"/>
  <c r="W41" i="13"/>
  <c r="AI43" i="13"/>
  <c r="AH43" i="13"/>
  <c r="AK42" i="13"/>
  <c r="U42" i="13"/>
  <c r="P42" i="13"/>
  <c r="AC43" i="13"/>
  <c r="AE44" i="13"/>
  <c r="AG44" i="13" s="1"/>
  <c r="Z44" i="13"/>
  <c r="C44" i="13"/>
  <c r="M43" i="13"/>
  <c r="AJ43" i="13" l="1"/>
  <c r="V43" i="22"/>
  <c r="W43" i="22" s="1"/>
  <c r="M44" i="22"/>
  <c r="O44" i="22" s="1"/>
  <c r="C45" i="22"/>
  <c r="Z45" i="22"/>
  <c r="AB45" i="22" s="1"/>
  <c r="AE45" i="22"/>
  <c r="AG45" i="22" s="1"/>
  <c r="AJ44" i="22"/>
  <c r="Y44" i="8"/>
  <c r="AA44" i="8" s="1"/>
  <c r="T44" i="8"/>
  <c r="V44" i="8" s="1"/>
  <c r="X44" i="8" s="1"/>
  <c r="C44" i="8"/>
  <c r="G44" i="8" s="1"/>
  <c r="D45" i="8" s="1"/>
  <c r="I43" i="8"/>
  <c r="K43" i="8" s="1"/>
  <c r="AE43" i="8" s="1"/>
  <c r="V42" i="13"/>
  <c r="Z43" i="6"/>
  <c r="C43" i="6"/>
  <c r="AE43" i="6"/>
  <c r="M42" i="6"/>
  <c r="K44" i="13"/>
  <c r="F45" i="13" s="1"/>
  <c r="J44" i="13"/>
  <c r="E45" i="13" s="1"/>
  <c r="Z43" i="5"/>
  <c r="C43" i="5"/>
  <c r="M42" i="5"/>
  <c r="AE43" i="5"/>
  <c r="O43" i="13"/>
  <c r="X41" i="13"/>
  <c r="Y41" i="13"/>
  <c r="AI44" i="13"/>
  <c r="AH44" i="13"/>
  <c r="H44" i="13"/>
  <c r="I44" i="13"/>
  <c r="D45" i="13" s="1"/>
  <c r="L44" i="13"/>
  <c r="G45" i="13" s="1"/>
  <c r="AB44" i="13"/>
  <c r="S42" i="8"/>
  <c r="H44" i="8"/>
  <c r="E45" i="8" s="1"/>
  <c r="F44" i="8" l="1"/>
  <c r="W44" i="8"/>
  <c r="P44" i="22"/>
  <c r="AC45" i="22"/>
  <c r="AH45" i="22"/>
  <c r="AD44" i="13"/>
  <c r="AJ44" i="13" s="1"/>
  <c r="AK43" i="13"/>
  <c r="T43" i="13"/>
  <c r="Q43" i="13"/>
  <c r="S43" i="13"/>
  <c r="U43" i="13"/>
  <c r="P43" i="13"/>
  <c r="R43" i="13"/>
  <c r="J45" i="22"/>
  <c r="E46" i="22" s="1"/>
  <c r="I45" i="22"/>
  <c r="D46" i="22" s="1"/>
  <c r="K45" i="22"/>
  <c r="F46" i="22" s="1"/>
  <c r="H45" i="22"/>
  <c r="AD45" i="22"/>
  <c r="AI45" i="22"/>
  <c r="Y43" i="22"/>
  <c r="X43" i="22"/>
  <c r="AK44" i="22"/>
  <c r="Q44" i="22"/>
  <c r="R44" i="22"/>
  <c r="S44" i="22"/>
  <c r="T44" i="22"/>
  <c r="U44" i="22"/>
  <c r="L43" i="8"/>
  <c r="O43" i="8"/>
  <c r="M43" i="8"/>
  <c r="N43" i="8"/>
  <c r="J43" i="6"/>
  <c r="E44" i="6" s="1"/>
  <c r="I43" i="6"/>
  <c r="D44" i="6" s="1"/>
  <c r="K43" i="6"/>
  <c r="F44" i="6" s="1"/>
  <c r="L43" i="6"/>
  <c r="G44" i="6" s="1"/>
  <c r="H43" i="6"/>
  <c r="L43" i="5"/>
  <c r="G44" i="5" s="1"/>
  <c r="K43" i="5"/>
  <c r="F44" i="5" s="1"/>
  <c r="I43" i="5"/>
  <c r="D44" i="5" s="1"/>
  <c r="J43" i="5"/>
  <c r="E44" i="5" s="1"/>
  <c r="H43" i="5"/>
  <c r="AC44" i="8"/>
  <c r="AD44" i="8" s="1"/>
  <c r="AB44" i="8"/>
  <c r="W42" i="13"/>
  <c r="AE45" i="13"/>
  <c r="AG45" i="13" s="1"/>
  <c r="Z45" i="13"/>
  <c r="C45" i="13"/>
  <c r="I45" i="13" s="1"/>
  <c r="D46" i="13" s="1"/>
  <c r="M44" i="13"/>
  <c r="AC44" i="13"/>
  <c r="Y45" i="8"/>
  <c r="C45" i="8"/>
  <c r="T45" i="8"/>
  <c r="V45" i="8" s="1"/>
  <c r="I44" i="8"/>
  <c r="K44" i="8" s="1"/>
  <c r="AI45" i="13" l="1"/>
  <c r="O44" i="13"/>
  <c r="V43" i="13"/>
  <c r="AJ45" i="22"/>
  <c r="M45" i="22"/>
  <c r="O45" i="22" s="1"/>
  <c r="C46" i="22"/>
  <c r="Z46" i="22"/>
  <c r="AB46" i="22" s="1"/>
  <c r="AE46" i="22"/>
  <c r="AG46" i="22" s="1"/>
  <c r="V44" i="22"/>
  <c r="W44" i="22" s="1"/>
  <c r="P43" i="8"/>
  <c r="Q43" i="8" s="1"/>
  <c r="C44" i="6"/>
  <c r="Z44" i="6"/>
  <c r="M43" i="6"/>
  <c r="AE44" i="6"/>
  <c r="Z44" i="5"/>
  <c r="AE44" i="5"/>
  <c r="C44" i="5"/>
  <c r="M43" i="5"/>
  <c r="AA45" i="8"/>
  <c r="X42" i="13"/>
  <c r="Y42" i="13"/>
  <c r="H45" i="13"/>
  <c r="J45" i="13"/>
  <c r="E46" i="13" s="1"/>
  <c r="K45" i="13"/>
  <c r="F46" i="13" s="1"/>
  <c r="AH45" i="13"/>
  <c r="AB45" i="13"/>
  <c r="L45" i="13"/>
  <c r="G46" i="13" s="1"/>
  <c r="N44" i="8"/>
  <c r="O44" i="8"/>
  <c r="M44" i="8"/>
  <c r="P44" i="8" s="1"/>
  <c r="AE44" i="8"/>
  <c r="L44" i="8"/>
  <c r="F45" i="8"/>
  <c r="G45" i="8"/>
  <c r="D46" i="8" s="1"/>
  <c r="X45" i="8"/>
  <c r="W45" i="8"/>
  <c r="H45" i="8"/>
  <c r="E46" i="8" s="1"/>
  <c r="AD45" i="13" l="1"/>
  <c r="AJ45" i="13" s="1"/>
  <c r="W43" i="13"/>
  <c r="AK44" i="13"/>
  <c r="Q44" i="13"/>
  <c r="T44" i="13"/>
  <c r="S44" i="13"/>
  <c r="R44" i="13"/>
  <c r="U44" i="13"/>
  <c r="P44" i="13"/>
  <c r="P45" i="22"/>
  <c r="AK45" i="22"/>
  <c r="I46" i="22"/>
  <c r="D47" i="22" s="1"/>
  <c r="K46" i="22"/>
  <c r="F47" i="22" s="1"/>
  <c r="J46" i="22"/>
  <c r="E47" i="22" s="1"/>
  <c r="H46" i="22"/>
  <c r="AD46" i="22"/>
  <c r="AC46" i="22"/>
  <c r="AI46" i="22"/>
  <c r="AH46" i="22"/>
  <c r="Y44" i="22"/>
  <c r="X44" i="22"/>
  <c r="R45" i="22"/>
  <c r="Q45" i="22"/>
  <c r="S45" i="22"/>
  <c r="T45" i="22"/>
  <c r="U45" i="22"/>
  <c r="R43" i="8"/>
  <c r="S43" i="8"/>
  <c r="K44" i="6"/>
  <c r="F45" i="6" s="1"/>
  <c r="J44" i="6"/>
  <c r="E45" i="6" s="1"/>
  <c r="L44" i="6"/>
  <c r="G45" i="6" s="1"/>
  <c r="I44" i="6"/>
  <c r="D45" i="6" s="1"/>
  <c r="H44" i="6"/>
  <c r="L44" i="5"/>
  <c r="G45" i="5" s="1"/>
  <c r="J44" i="5"/>
  <c r="E45" i="5" s="1"/>
  <c r="I44" i="5"/>
  <c r="D45" i="5" s="1"/>
  <c r="K44" i="5"/>
  <c r="F45" i="5" s="1"/>
  <c r="H44" i="5"/>
  <c r="AC45" i="8"/>
  <c r="AD45" i="8" s="1"/>
  <c r="AB45" i="8"/>
  <c r="AC45" i="13"/>
  <c r="C46" i="13"/>
  <c r="J46" i="13" s="1"/>
  <c r="E47" i="13" s="1"/>
  <c r="AE46" i="13"/>
  <c r="AG46" i="13" s="1"/>
  <c r="Z46" i="13"/>
  <c r="M45" i="13"/>
  <c r="Q44" i="8"/>
  <c r="R44" i="8" s="1"/>
  <c r="C46" i="8"/>
  <c r="F46" i="8" s="1"/>
  <c r="Y46" i="8"/>
  <c r="T46" i="8"/>
  <c r="V46" i="8" s="1"/>
  <c r="I45" i="8"/>
  <c r="K45" i="8" s="1"/>
  <c r="AI46" i="13" l="1"/>
  <c r="V44" i="13"/>
  <c r="O45" i="13"/>
  <c r="X43" i="13"/>
  <c r="Y43" i="13"/>
  <c r="M46" i="22"/>
  <c r="O46" i="22" s="1"/>
  <c r="C47" i="22"/>
  <c r="Z47" i="22"/>
  <c r="AB47" i="22" s="1"/>
  <c r="AE47" i="22"/>
  <c r="AG47" i="22" s="1"/>
  <c r="V45" i="22"/>
  <c r="W45" i="22" s="1"/>
  <c r="AJ46" i="22"/>
  <c r="Z45" i="6"/>
  <c r="AE45" i="6"/>
  <c r="M44" i="6"/>
  <c r="C45" i="6"/>
  <c r="Z45" i="5"/>
  <c r="AE45" i="5"/>
  <c r="M44" i="5"/>
  <c r="C45" i="5"/>
  <c r="AA46" i="8"/>
  <c r="H46" i="13"/>
  <c r="I46" i="13"/>
  <c r="D47" i="13" s="1"/>
  <c r="K46" i="13"/>
  <c r="F47" i="13" s="1"/>
  <c r="AH46" i="13"/>
  <c r="AB46" i="13"/>
  <c r="L46" i="13"/>
  <c r="G47" i="13" s="1"/>
  <c r="S44" i="8"/>
  <c r="N45" i="8"/>
  <c r="M45" i="8"/>
  <c r="O45" i="8"/>
  <c r="AE45" i="8"/>
  <c r="L45" i="8"/>
  <c r="X46" i="8"/>
  <c r="G46" i="8"/>
  <c r="D47" i="8" s="1"/>
  <c r="W46" i="8"/>
  <c r="C47" i="8"/>
  <c r="H46" i="8"/>
  <c r="E47" i="8" s="1"/>
  <c r="P45" i="8" l="1"/>
  <c r="P46" i="22"/>
  <c r="AC47" i="22"/>
  <c r="AH47" i="22"/>
  <c r="W44" i="13"/>
  <c r="AD46" i="13"/>
  <c r="AJ46" i="13" s="1"/>
  <c r="AK45" i="13"/>
  <c r="Q45" i="13"/>
  <c r="S45" i="13"/>
  <c r="R45" i="13"/>
  <c r="U45" i="13"/>
  <c r="T45" i="13"/>
  <c r="P45" i="13"/>
  <c r="AK46" i="22"/>
  <c r="Q46" i="22"/>
  <c r="R46" i="22"/>
  <c r="S46" i="22"/>
  <c r="T46" i="22"/>
  <c r="U46" i="22"/>
  <c r="K47" i="22"/>
  <c r="F48" i="22" s="1"/>
  <c r="I47" i="22"/>
  <c r="D48" i="22" s="1"/>
  <c r="J47" i="22"/>
  <c r="E48" i="22" s="1"/>
  <c r="H47" i="22"/>
  <c r="AD47" i="22"/>
  <c r="AI47" i="22"/>
  <c r="Y45" i="22"/>
  <c r="X45" i="22"/>
  <c r="I45" i="6"/>
  <c r="D46" i="6" s="1"/>
  <c r="L45" i="6"/>
  <c r="G46" i="6" s="1"/>
  <c r="J45" i="6"/>
  <c r="E46" i="6" s="1"/>
  <c r="K45" i="6"/>
  <c r="F46" i="6" s="1"/>
  <c r="H45" i="6"/>
  <c r="Q45" i="8"/>
  <c r="R45" i="8" s="1"/>
  <c r="I45" i="5"/>
  <c r="D46" i="5" s="1"/>
  <c r="K45" i="5"/>
  <c r="F46" i="5" s="1"/>
  <c r="J45" i="5"/>
  <c r="E46" i="5" s="1"/>
  <c r="L45" i="5"/>
  <c r="G46" i="5" s="1"/>
  <c r="H45" i="5"/>
  <c r="AC46" i="8"/>
  <c r="AD46" i="8" s="1"/>
  <c r="AB46" i="8"/>
  <c r="H47" i="8"/>
  <c r="E48" i="8" s="1"/>
  <c r="AC46" i="13"/>
  <c r="C47" i="13"/>
  <c r="AE47" i="13"/>
  <c r="AG47" i="13" s="1"/>
  <c r="Z47" i="13"/>
  <c r="M46" i="13"/>
  <c r="F47" i="8"/>
  <c r="G47" i="8"/>
  <c r="D48" i="8" s="1"/>
  <c r="I46" i="8"/>
  <c r="K46" i="8" s="1"/>
  <c r="L46" i="8" s="1"/>
  <c r="Y47" i="8"/>
  <c r="T47" i="8"/>
  <c r="V47" i="8" s="1"/>
  <c r="W47" i="8" s="1"/>
  <c r="X44" i="13" l="1"/>
  <c r="Y44" i="13"/>
  <c r="V45" i="13"/>
  <c r="W45" i="13" s="1"/>
  <c r="O46" i="13"/>
  <c r="M47" i="22"/>
  <c r="O47" i="22" s="1"/>
  <c r="C48" i="22"/>
  <c r="Z48" i="22"/>
  <c r="AB48" i="22" s="1"/>
  <c r="AE48" i="22"/>
  <c r="AG48" i="22" s="1"/>
  <c r="V46" i="22"/>
  <c r="W46" i="22" s="1"/>
  <c r="AJ47" i="22"/>
  <c r="AE46" i="6"/>
  <c r="Z46" i="6"/>
  <c r="M45" i="6"/>
  <c r="C46" i="6"/>
  <c r="Z46" i="5"/>
  <c r="M45" i="5"/>
  <c r="AE46" i="5"/>
  <c r="C46" i="5"/>
  <c r="AA47" i="8"/>
  <c r="K47" i="13"/>
  <c r="F48" i="13" s="1"/>
  <c r="I47" i="13"/>
  <c r="D48" i="13" s="1"/>
  <c r="AI47" i="13"/>
  <c r="AH47" i="13"/>
  <c r="H47" i="13"/>
  <c r="J47" i="13"/>
  <c r="E48" i="13" s="1"/>
  <c r="L47" i="13"/>
  <c r="G48" i="13" s="1"/>
  <c r="AB47" i="13"/>
  <c r="S45" i="8"/>
  <c r="Y48" i="8"/>
  <c r="C48" i="8"/>
  <c r="F48" i="8" s="1"/>
  <c r="T48" i="8"/>
  <c r="V48" i="8" s="1"/>
  <c r="I47" i="8"/>
  <c r="K47" i="8" s="1"/>
  <c r="X47" i="8"/>
  <c r="O46" i="8"/>
  <c r="N46" i="8"/>
  <c r="M46" i="8"/>
  <c r="P46" i="8" s="1"/>
  <c r="AE46" i="8"/>
  <c r="AD47" i="13" l="1"/>
  <c r="AJ47" i="13" s="1"/>
  <c r="AK46" i="13"/>
  <c r="U46" i="13"/>
  <c r="T46" i="13"/>
  <c r="S46" i="13"/>
  <c r="R46" i="13"/>
  <c r="Q46" i="13"/>
  <c r="P46" i="13"/>
  <c r="U47" i="22"/>
  <c r="T47" i="22"/>
  <c r="S47" i="22"/>
  <c r="R47" i="22"/>
  <c r="Q47" i="22"/>
  <c r="AK47" i="22"/>
  <c r="P47" i="22"/>
  <c r="K48" i="22"/>
  <c r="F49" i="22" s="1"/>
  <c r="J48" i="22"/>
  <c r="E49" i="22" s="1"/>
  <c r="I48" i="22"/>
  <c r="D49" i="22" s="1"/>
  <c r="H48" i="22"/>
  <c r="AD48" i="22"/>
  <c r="AC48" i="22"/>
  <c r="AI48" i="22"/>
  <c r="AH48" i="22"/>
  <c r="Y46" i="22"/>
  <c r="X46" i="22"/>
  <c r="K46" i="6"/>
  <c r="F47" i="6" s="1"/>
  <c r="L46" i="6"/>
  <c r="G47" i="6" s="1"/>
  <c r="I46" i="6"/>
  <c r="D47" i="6" s="1"/>
  <c r="H46" i="6"/>
  <c r="J46" i="6"/>
  <c r="E47" i="6" s="1"/>
  <c r="X45" i="13"/>
  <c r="Y45" i="13"/>
  <c r="K46" i="5"/>
  <c r="F47" i="5" s="1"/>
  <c r="L46" i="5"/>
  <c r="G47" i="5" s="1"/>
  <c r="J46" i="5"/>
  <c r="E47" i="5" s="1"/>
  <c r="I46" i="5"/>
  <c r="D47" i="5" s="1"/>
  <c r="H46" i="5"/>
  <c r="AC47" i="8"/>
  <c r="AD47" i="8" s="1"/>
  <c r="AB47" i="8"/>
  <c r="AA48" i="8" s="1"/>
  <c r="AC48" i="8" s="1"/>
  <c r="Q46" i="8"/>
  <c r="AE48" i="13"/>
  <c r="AG48" i="13" s="1"/>
  <c r="Z48" i="13"/>
  <c r="C48" i="13"/>
  <c r="M47" i="13"/>
  <c r="AC47" i="13"/>
  <c r="O47" i="8"/>
  <c r="M47" i="8"/>
  <c r="N47" i="8"/>
  <c r="AE47" i="8"/>
  <c r="L47" i="8"/>
  <c r="X48" i="8"/>
  <c r="W48" i="8"/>
  <c r="H48" i="8"/>
  <c r="E49" i="8" s="1"/>
  <c r="G48" i="8"/>
  <c r="D49" i="8" s="1"/>
  <c r="P47" i="8" l="1"/>
  <c r="V47" i="22"/>
  <c r="C49" i="22"/>
  <c r="Z49" i="22"/>
  <c r="AB49" i="22" s="1"/>
  <c r="AC49" i="22" s="1"/>
  <c r="AE49" i="22"/>
  <c r="AG49" i="22" s="1"/>
  <c r="AH49" i="22" s="1"/>
  <c r="V46" i="13"/>
  <c r="W46" i="13" s="1"/>
  <c r="AI48" i="13"/>
  <c r="O47" i="13"/>
  <c r="W47" i="22"/>
  <c r="M48" i="22"/>
  <c r="O48" i="22" s="1"/>
  <c r="AJ48" i="22"/>
  <c r="Y47" i="22"/>
  <c r="C47" i="6"/>
  <c r="AE47" i="6"/>
  <c r="M46" i="6"/>
  <c r="Z47" i="6"/>
  <c r="Z47" i="5"/>
  <c r="M46" i="5"/>
  <c r="AE47" i="5"/>
  <c r="C47" i="5"/>
  <c r="J48" i="13"/>
  <c r="E49" i="13" s="1"/>
  <c r="L48" i="13"/>
  <c r="G49" i="13" s="1"/>
  <c r="R46" i="8"/>
  <c r="S46" i="8"/>
  <c r="AB48" i="13"/>
  <c r="AH48" i="13"/>
  <c r="H48" i="13"/>
  <c r="K48" i="13"/>
  <c r="F49" i="13" s="1"/>
  <c r="I48" i="13"/>
  <c r="D49" i="13" s="1"/>
  <c r="AB48" i="8"/>
  <c r="C49" i="8"/>
  <c r="F49" i="8" s="1"/>
  <c r="T49" i="8"/>
  <c r="V49" i="8" s="1"/>
  <c r="W49" i="8" s="1"/>
  <c r="Y49" i="8"/>
  <c r="I48" i="8"/>
  <c r="K48" i="8" s="1"/>
  <c r="AD48" i="8"/>
  <c r="I49" i="22" l="1"/>
  <c r="D50" i="22" s="1"/>
  <c r="J49" i="22"/>
  <c r="E50" i="22" s="1"/>
  <c r="K49" i="22"/>
  <c r="F50" i="22" s="1"/>
  <c r="H49" i="22"/>
  <c r="AD49" i="22"/>
  <c r="AI49" i="22"/>
  <c r="X47" i="22"/>
  <c r="P48" i="22"/>
  <c r="AD48" i="13"/>
  <c r="AJ48" i="13" s="1"/>
  <c r="Z49" i="13"/>
  <c r="AE49" i="13"/>
  <c r="AG49" i="13" s="1"/>
  <c r="AH49" i="13" s="1"/>
  <c r="C49" i="13"/>
  <c r="X46" i="13"/>
  <c r="Y46" i="13"/>
  <c r="AK47" i="13"/>
  <c r="U47" i="13"/>
  <c r="S47" i="13"/>
  <c r="R47" i="13"/>
  <c r="P47" i="13"/>
  <c r="T47" i="13"/>
  <c r="Q47" i="13"/>
  <c r="AK48" i="22"/>
  <c r="Q48" i="22"/>
  <c r="S48" i="22"/>
  <c r="U48" i="22"/>
  <c r="R48" i="22"/>
  <c r="T48" i="22"/>
  <c r="J47" i="6"/>
  <c r="E48" i="6" s="1"/>
  <c r="L47" i="6"/>
  <c r="G48" i="6" s="1"/>
  <c r="K47" i="6"/>
  <c r="F48" i="6" s="1"/>
  <c r="H47" i="6"/>
  <c r="I47" i="6"/>
  <c r="I47" i="5"/>
  <c r="D48" i="5" s="1"/>
  <c r="L47" i="5"/>
  <c r="G48" i="5" s="1"/>
  <c r="K47" i="5"/>
  <c r="F48" i="5" s="1"/>
  <c r="H47" i="5"/>
  <c r="J47" i="5"/>
  <c r="E48" i="5" s="1"/>
  <c r="Q47" i="8"/>
  <c r="H49" i="8"/>
  <c r="E50" i="8" s="1"/>
  <c r="G49" i="8"/>
  <c r="AC48" i="13"/>
  <c r="M48" i="13"/>
  <c r="X49" i="8"/>
  <c r="M48" i="8"/>
  <c r="N48" i="8"/>
  <c r="O48" i="8"/>
  <c r="AE48" i="8"/>
  <c r="L48" i="8"/>
  <c r="C50" i="8"/>
  <c r="AA49" i="8"/>
  <c r="AC49" i="8" s="1"/>
  <c r="V47" i="13" l="1"/>
  <c r="W47" i="13" s="1"/>
  <c r="P48" i="8"/>
  <c r="M49" i="22"/>
  <c r="O49" i="22" s="1"/>
  <c r="Z50" i="22"/>
  <c r="AB50" i="22" s="1"/>
  <c r="AE50" i="22"/>
  <c r="AG50" i="22" s="1"/>
  <c r="C50" i="22"/>
  <c r="AJ49" i="22"/>
  <c r="AI49" i="13"/>
  <c r="I49" i="13"/>
  <c r="K49" i="13"/>
  <c r="L49" i="13"/>
  <c r="J49" i="13"/>
  <c r="H49" i="13"/>
  <c r="AB49" i="13"/>
  <c r="AC49" i="13" s="1"/>
  <c r="O48" i="13"/>
  <c r="V48" i="22"/>
  <c r="W48" i="22" s="1"/>
  <c r="AE48" i="6"/>
  <c r="Z48" i="6"/>
  <c r="C48" i="6"/>
  <c r="M47" i="6"/>
  <c r="AE48" i="5"/>
  <c r="Z48" i="5"/>
  <c r="M47" i="5"/>
  <c r="C48" i="5"/>
  <c r="D50" i="8"/>
  <c r="F50" i="8" s="1"/>
  <c r="C51" i="8" s="1"/>
  <c r="I49" i="8"/>
  <c r="K49" i="8" s="1"/>
  <c r="L49" i="8" s="1"/>
  <c r="T50" i="8"/>
  <c r="V50" i="8" s="1"/>
  <c r="Y50" i="8"/>
  <c r="R47" i="8"/>
  <c r="S47" i="8"/>
  <c r="AB49" i="8"/>
  <c r="AD49" i="8"/>
  <c r="H50" i="8"/>
  <c r="E51" i="8" s="1"/>
  <c r="G50" i="8"/>
  <c r="D51" i="8" s="1"/>
  <c r="P49" i="22" l="1"/>
  <c r="AK49" i="22"/>
  <c r="T49" i="22"/>
  <c r="Q49" i="22"/>
  <c r="U49" i="22"/>
  <c r="S49" i="22"/>
  <c r="R49" i="22"/>
  <c r="AC50" i="22"/>
  <c r="AD50" i="22"/>
  <c r="AI50" i="22"/>
  <c r="AH50" i="22"/>
  <c r="K50" i="22"/>
  <c r="F51" i="22" s="1"/>
  <c r="J50" i="22"/>
  <c r="E51" i="22" s="1"/>
  <c r="I50" i="22"/>
  <c r="D51" i="22" s="1"/>
  <c r="H50" i="22"/>
  <c r="M49" i="13"/>
  <c r="AD49" i="13"/>
  <c r="AJ49" i="13" s="1"/>
  <c r="X47" i="13"/>
  <c r="Y47" i="13"/>
  <c r="R48" i="13"/>
  <c r="Q48" i="13"/>
  <c r="T48" i="13"/>
  <c r="U48" i="13"/>
  <c r="P48" i="13"/>
  <c r="AK48" i="13"/>
  <c r="S48" i="13"/>
  <c r="X48" i="22"/>
  <c r="Y48" i="22"/>
  <c r="L48" i="6"/>
  <c r="K48" i="6"/>
  <c r="H48" i="6"/>
  <c r="I48" i="6"/>
  <c r="J48" i="6"/>
  <c r="K48" i="5"/>
  <c r="F49" i="5" s="1"/>
  <c r="L48" i="5"/>
  <c r="G49" i="5" s="1"/>
  <c r="J48" i="5"/>
  <c r="E49" i="5" s="1"/>
  <c r="H48" i="5"/>
  <c r="I48" i="5"/>
  <c r="D49" i="5" s="1"/>
  <c r="Q48" i="8"/>
  <c r="AA50" i="8"/>
  <c r="X50" i="8"/>
  <c r="W50" i="8"/>
  <c r="G51" i="8"/>
  <c r="D52" i="8" s="1"/>
  <c r="I50" i="8"/>
  <c r="K50" i="8" s="1"/>
  <c r="L50" i="8" s="1"/>
  <c r="N49" i="8"/>
  <c r="M49" i="8"/>
  <c r="O49" i="8"/>
  <c r="AE49" i="8"/>
  <c r="T51" i="8"/>
  <c r="F51" i="8"/>
  <c r="Y51" i="8"/>
  <c r="H51" i="8"/>
  <c r="E52" i="8" s="1"/>
  <c r="P49" i="8" l="1"/>
  <c r="V49" i="22"/>
  <c r="W49" i="22" s="1"/>
  <c r="M50" i="22"/>
  <c r="O50" i="22" s="1"/>
  <c r="Z51" i="22"/>
  <c r="AB51" i="22" s="1"/>
  <c r="AC51" i="22" s="1"/>
  <c r="C51" i="22"/>
  <c r="AE51" i="22"/>
  <c r="AG51" i="22" s="1"/>
  <c r="AH51" i="22" s="1"/>
  <c r="AJ50" i="22"/>
  <c r="O49" i="13"/>
  <c r="P49" i="13" s="1"/>
  <c r="V48" i="13"/>
  <c r="W48" i="13" s="1"/>
  <c r="M48" i="6"/>
  <c r="C49" i="5"/>
  <c r="M48" i="5"/>
  <c r="Z49" i="5"/>
  <c r="AE49" i="5"/>
  <c r="R48" i="8"/>
  <c r="S48" i="8"/>
  <c r="V51" i="8"/>
  <c r="AC50" i="8"/>
  <c r="AD50" i="8" s="1"/>
  <c r="AB50" i="8"/>
  <c r="AA51" i="8" s="1"/>
  <c r="T52" i="8"/>
  <c r="C52" i="8"/>
  <c r="Y52" i="8"/>
  <c r="I51" i="8"/>
  <c r="K51" i="8" s="1"/>
  <c r="H52" i="8"/>
  <c r="E53" i="8" s="1"/>
  <c r="N50" i="8"/>
  <c r="O50" i="8"/>
  <c r="M50" i="8"/>
  <c r="P50" i="8" s="1"/>
  <c r="AE50" i="8"/>
  <c r="X49" i="22" l="1"/>
  <c r="Y49" i="22"/>
  <c r="AD51" i="22"/>
  <c r="AI51" i="22"/>
  <c r="Q50" i="22"/>
  <c r="R50" i="22"/>
  <c r="S50" i="22"/>
  <c r="T50" i="22"/>
  <c r="U50" i="22"/>
  <c r="P50" i="22"/>
  <c r="AK50" i="22"/>
  <c r="J51" i="22"/>
  <c r="E52" i="22" s="1"/>
  <c r="K51" i="22"/>
  <c r="F52" i="22" s="1"/>
  <c r="I51" i="22"/>
  <c r="D52" i="22" s="1"/>
  <c r="H51" i="22"/>
  <c r="AK49" i="13"/>
  <c r="U49" i="13"/>
  <c r="T49" i="13"/>
  <c r="S49" i="13"/>
  <c r="R49" i="13"/>
  <c r="Q49" i="13"/>
  <c r="X48" i="13"/>
  <c r="Y48" i="13"/>
  <c r="I49" i="5"/>
  <c r="D50" i="5" s="1"/>
  <c r="J49" i="5"/>
  <c r="E50" i="5" s="1"/>
  <c r="L49" i="5"/>
  <c r="G50" i="5" s="1"/>
  <c r="K49" i="5"/>
  <c r="F50" i="5" s="1"/>
  <c r="H49" i="5"/>
  <c r="Q49" i="8"/>
  <c r="AC51" i="8"/>
  <c r="AB51" i="8"/>
  <c r="AA52" i="8" s="1"/>
  <c r="AC52" i="8" s="1"/>
  <c r="X51" i="8"/>
  <c r="W51" i="8"/>
  <c r="V52" i="8" s="1"/>
  <c r="M51" i="8"/>
  <c r="P51" i="8" s="1"/>
  <c r="O51" i="8"/>
  <c r="N51" i="8"/>
  <c r="AE51" i="8"/>
  <c r="L51" i="8"/>
  <c r="F52" i="8"/>
  <c r="G52" i="8"/>
  <c r="D53" i="8" s="1"/>
  <c r="V49" i="13" l="1"/>
  <c r="W49" i="13" s="1"/>
  <c r="M51" i="22"/>
  <c r="O51" i="22" s="1"/>
  <c r="C52" i="22"/>
  <c r="AE52" i="22"/>
  <c r="AG52" i="22" s="1"/>
  <c r="Z52" i="22"/>
  <c r="AB52" i="22" s="1"/>
  <c r="AJ51" i="22"/>
  <c r="V50" i="22"/>
  <c r="W50" i="22" s="1"/>
  <c r="C50" i="5"/>
  <c r="AE50" i="5"/>
  <c r="Z50" i="5"/>
  <c r="M49" i="5"/>
  <c r="AD51" i="8"/>
  <c r="R49" i="8"/>
  <c r="Q50" i="8" s="1"/>
  <c r="S50" i="8" s="1"/>
  <c r="S49" i="8"/>
  <c r="AB52" i="8"/>
  <c r="X52" i="8"/>
  <c r="AD52" i="8" s="1"/>
  <c r="T53" i="8"/>
  <c r="C53" i="8"/>
  <c r="Y53" i="8"/>
  <c r="I52" i="8"/>
  <c r="K52" i="8" s="1"/>
  <c r="L52" i="8" s="1"/>
  <c r="W52" i="8"/>
  <c r="AK51" i="22" l="1"/>
  <c r="P51" i="22"/>
  <c r="R51" i="22"/>
  <c r="T51" i="22"/>
  <c r="Q51" i="22"/>
  <c r="S51" i="22"/>
  <c r="U51" i="22"/>
  <c r="I52" i="22"/>
  <c r="K52" i="22"/>
  <c r="J52" i="22"/>
  <c r="H52" i="22"/>
  <c r="AI52" i="22"/>
  <c r="AH52" i="22"/>
  <c r="AD52" i="22"/>
  <c r="AC52" i="22"/>
  <c r="X50" i="22"/>
  <c r="Y50" i="22"/>
  <c r="Y49" i="13"/>
  <c r="X49" i="13"/>
  <c r="K50" i="5"/>
  <c r="F51" i="5" s="1"/>
  <c r="L50" i="5"/>
  <c r="G51" i="5" s="1"/>
  <c r="J50" i="5"/>
  <c r="E51" i="5" s="1"/>
  <c r="H50" i="5"/>
  <c r="I50" i="5"/>
  <c r="D51" i="5" s="1"/>
  <c r="AA53" i="8"/>
  <c r="R50" i="8"/>
  <c r="Q51" i="8" s="1"/>
  <c r="O52" i="8"/>
  <c r="N52" i="8"/>
  <c r="M52" i="8"/>
  <c r="P52" i="8" s="1"/>
  <c r="AE52" i="8"/>
  <c r="F53" i="8"/>
  <c r="H53" i="8"/>
  <c r="E54" i="8" s="1"/>
  <c r="V53" i="8"/>
  <c r="W53" i="8" s="1"/>
  <c r="G53" i="8"/>
  <c r="D54" i="8" s="1"/>
  <c r="AJ52" i="22" l="1"/>
  <c r="V51" i="22"/>
  <c r="W51" i="22" s="1"/>
  <c r="M52" i="22"/>
  <c r="O52" i="22" s="1"/>
  <c r="P52" i="22" s="1"/>
  <c r="AC53" i="8"/>
  <c r="AB53" i="8"/>
  <c r="AE51" i="5"/>
  <c r="C51" i="5"/>
  <c r="Z51" i="5"/>
  <c r="M50" i="5"/>
  <c r="X53" i="8"/>
  <c r="R51" i="8"/>
  <c r="S51" i="8"/>
  <c r="Y54" i="8"/>
  <c r="C54" i="8"/>
  <c r="F54" i="8" s="1"/>
  <c r="T54" i="8"/>
  <c r="V54" i="8" s="1"/>
  <c r="I53" i="8"/>
  <c r="K53" i="8" s="1"/>
  <c r="AK52" i="22" l="1"/>
  <c r="Q52" i="22"/>
  <c r="R52" i="22"/>
  <c r="S52" i="22"/>
  <c r="T52" i="22"/>
  <c r="U52" i="22"/>
  <c r="Y51" i="22"/>
  <c r="X51" i="22"/>
  <c r="AD53" i="8"/>
  <c r="AA54" i="8"/>
  <c r="Q52" i="8"/>
  <c r="I51" i="5"/>
  <c r="D52" i="5" s="1"/>
  <c r="J51" i="5"/>
  <c r="E52" i="5" s="1"/>
  <c r="K51" i="5"/>
  <c r="F52" i="5" s="1"/>
  <c r="H51" i="5"/>
  <c r="L51" i="5"/>
  <c r="G52" i="5" s="1"/>
  <c r="X54" i="8"/>
  <c r="W54" i="8"/>
  <c r="O53" i="8"/>
  <c r="N53" i="8"/>
  <c r="M53" i="8"/>
  <c r="P53" i="8" s="1"/>
  <c r="AE53" i="8"/>
  <c r="L53" i="8"/>
  <c r="C55" i="8"/>
  <c r="H54" i="8"/>
  <c r="E55" i="8" s="1"/>
  <c r="G54" i="8"/>
  <c r="D55" i="8" s="1"/>
  <c r="V52" i="22" l="1"/>
  <c r="W52" i="22" s="1"/>
  <c r="AC54" i="8"/>
  <c r="AD54" i="8" s="1"/>
  <c r="AB54" i="8"/>
  <c r="R52" i="8"/>
  <c r="S52" i="8"/>
  <c r="C52" i="5"/>
  <c r="M51" i="5"/>
  <c r="Z52" i="5"/>
  <c r="AE52" i="5"/>
  <c r="G55" i="8"/>
  <c r="D56" i="8" s="1"/>
  <c r="I54" i="8"/>
  <c r="K54" i="8" s="1"/>
  <c r="L54" i="8" s="1"/>
  <c r="Y55" i="8"/>
  <c r="H55" i="8"/>
  <c r="E56" i="8" s="1"/>
  <c r="T55" i="8"/>
  <c r="V55" i="8" s="1"/>
  <c r="F55" i="8"/>
  <c r="Y52" i="22" l="1"/>
  <c r="X52" i="22"/>
  <c r="Q53" i="8"/>
  <c r="AA55" i="8"/>
  <c r="L52" i="5"/>
  <c r="G53" i="5" s="1"/>
  <c r="K52" i="5"/>
  <c r="F53" i="5" s="1"/>
  <c r="J52" i="5"/>
  <c r="E53" i="5" s="1"/>
  <c r="H52" i="5"/>
  <c r="I52" i="5"/>
  <c r="D53" i="5" s="1"/>
  <c r="X55" i="8"/>
  <c r="W55" i="8"/>
  <c r="O54" i="8"/>
  <c r="N54" i="8"/>
  <c r="M54" i="8"/>
  <c r="AE54" i="8"/>
  <c r="T56" i="8"/>
  <c r="Y56" i="8"/>
  <c r="C56" i="8"/>
  <c r="H56" i="8" s="1"/>
  <c r="E57" i="8" s="1"/>
  <c r="I55" i="8"/>
  <c r="K55" i="8" s="1"/>
  <c r="P54" i="8" l="1"/>
  <c r="AC55" i="8"/>
  <c r="AD55" i="8" s="1"/>
  <c r="AB55" i="8"/>
  <c r="AA56" i="8" s="1"/>
  <c r="AC56" i="8" s="1"/>
  <c r="R53" i="8"/>
  <c r="S53" i="8"/>
  <c r="C53" i="5"/>
  <c r="Z53" i="5"/>
  <c r="AE53" i="5"/>
  <c r="M52" i="5"/>
  <c r="N55" i="8"/>
  <c r="M55" i="8"/>
  <c r="O55" i="8"/>
  <c r="AE55" i="8"/>
  <c r="L55" i="8"/>
  <c r="F56" i="8"/>
  <c r="G56" i="8"/>
  <c r="D57" i="8" s="1"/>
  <c r="V56" i="8"/>
  <c r="P55" i="8" l="1"/>
  <c r="J53" i="5"/>
  <c r="E54" i="5" s="1"/>
  <c r="I53" i="5"/>
  <c r="D54" i="5" s="1"/>
  <c r="L53" i="5"/>
  <c r="G54" i="5" s="1"/>
  <c r="K53" i="5"/>
  <c r="F54" i="5" s="1"/>
  <c r="H53" i="5"/>
  <c r="Q54" i="8"/>
  <c r="AB56" i="8"/>
  <c r="X56" i="8"/>
  <c r="AD56" i="8" s="1"/>
  <c r="W56" i="8"/>
  <c r="Y57" i="8"/>
  <c r="C57" i="8"/>
  <c r="G57" i="8" s="1"/>
  <c r="D58" i="8" s="1"/>
  <c r="T57" i="8"/>
  <c r="I56" i="8"/>
  <c r="K56" i="8" s="1"/>
  <c r="L56" i="8" s="1"/>
  <c r="AE54" i="5" l="1"/>
  <c r="M53" i="5"/>
  <c r="C54" i="5"/>
  <c r="Z54" i="5"/>
  <c r="S54" i="8"/>
  <c r="R54" i="8"/>
  <c r="Q55" i="8" s="1"/>
  <c r="AA57" i="8"/>
  <c r="V57" i="8"/>
  <c r="F57" i="8"/>
  <c r="H57" i="8"/>
  <c r="E58" i="8" s="1"/>
  <c r="O56" i="8"/>
  <c r="N56" i="8"/>
  <c r="M56" i="8"/>
  <c r="AE56" i="8"/>
  <c r="P56" i="8" l="1"/>
  <c r="AC57" i="8"/>
  <c r="AB57" i="8"/>
  <c r="K54" i="5"/>
  <c r="F55" i="5" s="1"/>
  <c r="L54" i="5"/>
  <c r="G55" i="5" s="1"/>
  <c r="J54" i="5"/>
  <c r="E55" i="5" s="1"/>
  <c r="H54" i="5"/>
  <c r="I54" i="5"/>
  <c r="D55" i="5" s="1"/>
  <c r="R55" i="8"/>
  <c r="S55" i="8"/>
  <c r="C58" i="8"/>
  <c r="H58" i="8" s="1"/>
  <c r="E59" i="8" s="1"/>
  <c r="Y58" i="8"/>
  <c r="T58" i="8"/>
  <c r="I57" i="8"/>
  <c r="K57" i="8" s="1"/>
  <c r="X57" i="8"/>
  <c r="W57" i="8"/>
  <c r="AA58" i="8" l="1"/>
  <c r="D17" i="9"/>
  <c r="D19" i="9" s="1"/>
  <c r="D12" i="9"/>
  <c r="D14" i="9" s="1"/>
  <c r="AE55" i="5"/>
  <c r="M54" i="5"/>
  <c r="C55" i="5"/>
  <c r="Z55" i="5"/>
  <c r="Q56" i="8"/>
  <c r="AD57" i="8"/>
  <c r="C17" i="9"/>
  <c r="C19" i="9" s="1"/>
  <c r="C12" i="9"/>
  <c r="O57" i="8"/>
  <c r="N57" i="8"/>
  <c r="M57" i="8"/>
  <c r="AE57" i="8"/>
  <c r="L57" i="8"/>
  <c r="V58" i="8"/>
  <c r="F58" i="8"/>
  <c r="G58" i="8"/>
  <c r="D59" i="8" s="1"/>
  <c r="P57" i="8" l="1"/>
  <c r="AC58" i="8"/>
  <c r="AB58" i="8"/>
  <c r="AG28" i="6"/>
  <c r="I55" i="5"/>
  <c r="D56" i="5" s="1"/>
  <c r="J55" i="5"/>
  <c r="E56" i="5" s="1"/>
  <c r="K55" i="5"/>
  <c r="F56" i="5" s="1"/>
  <c r="H55" i="5"/>
  <c r="L55" i="5"/>
  <c r="G56" i="5" s="1"/>
  <c r="R56" i="8"/>
  <c r="S56" i="8"/>
  <c r="B17" i="9"/>
  <c r="B12" i="9"/>
  <c r="B14" i="9" s="1"/>
  <c r="C14" i="9"/>
  <c r="G12" i="9"/>
  <c r="G17" i="9"/>
  <c r="C59" i="8"/>
  <c r="T59" i="8"/>
  <c r="Y59" i="8"/>
  <c r="I58" i="8"/>
  <c r="K58" i="8" s="1"/>
  <c r="L58" i="8" s="1"/>
  <c r="X58" i="8"/>
  <c r="W58" i="8"/>
  <c r="B19" i="9" l="1"/>
  <c r="E19" i="9"/>
  <c r="AD58" i="8"/>
  <c r="AI28" i="6"/>
  <c r="AH28" i="6"/>
  <c r="AG29" i="6" s="1"/>
  <c r="AA59" i="8"/>
  <c r="AB59" i="8" s="1"/>
  <c r="M55" i="5"/>
  <c r="AE56" i="5"/>
  <c r="C56" i="5"/>
  <c r="Z56" i="5"/>
  <c r="Q57" i="8"/>
  <c r="S57" i="8" s="1"/>
  <c r="G19" i="9"/>
  <c r="G15" i="6"/>
  <c r="E14" i="9"/>
  <c r="AB28" i="6"/>
  <c r="G14" i="9"/>
  <c r="G15" i="5"/>
  <c r="O58" i="8"/>
  <c r="N58" i="8"/>
  <c r="M58" i="8"/>
  <c r="P58" i="8" s="1"/>
  <c r="AE58" i="8"/>
  <c r="V59" i="8"/>
  <c r="W59" i="8" s="1"/>
  <c r="F59" i="8"/>
  <c r="H59" i="8"/>
  <c r="E60" i="8" s="1"/>
  <c r="G59" i="8"/>
  <c r="D60" i="8" s="1"/>
  <c r="AC59" i="8" l="1"/>
  <c r="AH29" i="6"/>
  <c r="AG30" i="6" s="1"/>
  <c r="AI29" i="6"/>
  <c r="J56" i="5"/>
  <c r="E57" i="5" s="1"/>
  <c r="I56" i="5"/>
  <c r="D57" i="5" s="1"/>
  <c r="L56" i="5"/>
  <c r="G57" i="5" s="1"/>
  <c r="H56" i="5"/>
  <c r="K56" i="5"/>
  <c r="F57" i="5" s="1"/>
  <c r="R57" i="8"/>
  <c r="C15" i="5"/>
  <c r="B15" i="5"/>
  <c r="C15" i="6"/>
  <c r="B15" i="6"/>
  <c r="AC28" i="6"/>
  <c r="AD28" i="6"/>
  <c r="AJ28" i="6" s="1"/>
  <c r="O28" i="5"/>
  <c r="P28" i="5" s="1"/>
  <c r="O28" i="6"/>
  <c r="P28" i="6" s="1"/>
  <c r="X59" i="8"/>
  <c r="AD59" i="8" s="1"/>
  <c r="T60" i="8"/>
  <c r="V60" i="8" s="1"/>
  <c r="C60" i="8"/>
  <c r="F60" i="8" s="1"/>
  <c r="Y60" i="8"/>
  <c r="AA60" i="8" s="1"/>
  <c r="I59" i="8"/>
  <c r="K59" i="8" s="1"/>
  <c r="AH30" i="6" l="1"/>
  <c r="AG31" i="6" s="1"/>
  <c r="AI31" i="6" s="1"/>
  <c r="AI30" i="6"/>
  <c r="Z57" i="5"/>
  <c r="AE57" i="5"/>
  <c r="M56" i="5"/>
  <c r="C57" i="5"/>
  <c r="Q58" i="8"/>
  <c r="O29" i="5"/>
  <c r="AB29" i="6"/>
  <c r="AC29" i="6" s="1"/>
  <c r="AB30" i="6" s="1"/>
  <c r="O29" i="6"/>
  <c r="U28" i="6"/>
  <c r="S28" i="6"/>
  <c r="AK28" i="6"/>
  <c r="R28" i="6"/>
  <c r="T28" i="6"/>
  <c r="Q28" i="6"/>
  <c r="AK28" i="5"/>
  <c r="Q28" i="5"/>
  <c r="R28" i="5"/>
  <c r="S28" i="5"/>
  <c r="T28" i="5"/>
  <c r="U28" i="5"/>
  <c r="AC60" i="8"/>
  <c r="AB60" i="8"/>
  <c r="X60" i="8"/>
  <c r="W60" i="8"/>
  <c r="O59" i="8"/>
  <c r="N59" i="8"/>
  <c r="M59" i="8"/>
  <c r="P59" i="8" s="1"/>
  <c r="AE59" i="8"/>
  <c r="L59" i="8"/>
  <c r="C61" i="8"/>
  <c r="H60" i="8"/>
  <c r="G60" i="8"/>
  <c r="D61" i="8" s="1"/>
  <c r="V28" i="6" l="1"/>
  <c r="W28" i="6" s="1"/>
  <c r="Y28" i="6" s="1"/>
  <c r="AH31" i="6"/>
  <c r="AG32" i="6" s="1"/>
  <c r="V28" i="5"/>
  <c r="L57" i="5"/>
  <c r="G58" i="5" s="1"/>
  <c r="K57" i="5"/>
  <c r="F58" i="5" s="1"/>
  <c r="I57" i="5"/>
  <c r="D58" i="5" s="1"/>
  <c r="J57" i="5"/>
  <c r="E58" i="5" s="1"/>
  <c r="H57" i="5"/>
  <c r="S58" i="8"/>
  <c r="R58" i="8"/>
  <c r="P29" i="5"/>
  <c r="AK29" i="5"/>
  <c r="P29" i="6"/>
  <c r="AK29" i="6"/>
  <c r="T29" i="5"/>
  <c r="S29" i="5"/>
  <c r="Q29" i="5"/>
  <c r="R29" i="5"/>
  <c r="U29" i="5"/>
  <c r="AC30" i="6"/>
  <c r="AB31" i="6" s="1"/>
  <c r="AD29" i="6"/>
  <c r="AJ29" i="6" s="1"/>
  <c r="AD30" i="6"/>
  <c r="AJ30" i="6" s="1"/>
  <c r="U29" i="6"/>
  <c r="Q29" i="6"/>
  <c r="R29" i="6"/>
  <c r="S29" i="6"/>
  <c r="T29" i="6"/>
  <c r="G61" i="8"/>
  <c r="AD60" i="8"/>
  <c r="I60" i="8"/>
  <c r="K60" i="8" s="1"/>
  <c r="L60" i="8" s="1"/>
  <c r="T61" i="8"/>
  <c r="V61" i="8" s="1"/>
  <c r="Y61" i="8"/>
  <c r="AA61" i="8" s="1"/>
  <c r="H61" i="8"/>
  <c r="F61" i="8"/>
  <c r="AH32" i="6" l="1"/>
  <c r="AI32" i="6"/>
  <c r="V29" i="6"/>
  <c r="V29" i="5"/>
  <c r="Q59" i="8"/>
  <c r="O30" i="5"/>
  <c r="Z58" i="5"/>
  <c r="C58" i="5"/>
  <c r="AE58" i="5"/>
  <c r="M57" i="5"/>
  <c r="O30" i="6"/>
  <c r="P30" i="6" s="1"/>
  <c r="O31" i="6" s="1"/>
  <c r="P31" i="6" s="1"/>
  <c r="AD31" i="6"/>
  <c r="AJ31" i="6" s="1"/>
  <c r="AC31" i="6"/>
  <c r="AC61" i="8"/>
  <c r="AB61" i="8"/>
  <c r="O60" i="8"/>
  <c r="N60" i="8"/>
  <c r="M60" i="8"/>
  <c r="P60" i="8" s="1"/>
  <c r="AE60" i="8"/>
  <c r="X61" i="8"/>
  <c r="W61" i="8"/>
  <c r="I61" i="8"/>
  <c r="K61" i="8" s="1"/>
  <c r="AG33" i="6" l="1"/>
  <c r="P30" i="5"/>
  <c r="R30" i="5"/>
  <c r="R59" i="8"/>
  <c r="Q60" i="8" s="1"/>
  <c r="R60" i="8" s="1"/>
  <c r="S59" i="8"/>
  <c r="T30" i="5"/>
  <c r="U30" i="5"/>
  <c r="AK30" i="5"/>
  <c r="S30" i="5"/>
  <c r="Q30" i="5"/>
  <c r="I58" i="5"/>
  <c r="D59" i="5" s="1"/>
  <c r="J58" i="5"/>
  <c r="E59" i="5" s="1"/>
  <c r="L58" i="5"/>
  <c r="G59" i="5" s="1"/>
  <c r="H58" i="5"/>
  <c r="K58" i="5"/>
  <c r="F59" i="5" s="1"/>
  <c r="S30" i="6"/>
  <c r="T30" i="6"/>
  <c r="Q30" i="6"/>
  <c r="U30" i="6"/>
  <c r="R30" i="6"/>
  <c r="AK30" i="6"/>
  <c r="O32" i="6"/>
  <c r="Q31" i="6"/>
  <c r="R31" i="6"/>
  <c r="T31" i="6"/>
  <c r="U31" i="6"/>
  <c r="S31" i="6"/>
  <c r="AK31" i="6"/>
  <c r="AB32" i="6"/>
  <c r="AC32" i="6" s="1"/>
  <c r="AD61" i="8"/>
  <c r="N61" i="8"/>
  <c r="O61" i="8"/>
  <c r="M61" i="8"/>
  <c r="AE61" i="8"/>
  <c r="L61" i="8"/>
  <c r="P61" i="8" l="1"/>
  <c r="AI33" i="6"/>
  <c r="AH33" i="6"/>
  <c r="AG34" i="6" s="1"/>
  <c r="P32" i="6"/>
  <c r="AK32" i="6"/>
  <c r="V30" i="5"/>
  <c r="V31" i="6"/>
  <c r="V30" i="6"/>
  <c r="O31" i="5"/>
  <c r="P31" i="5" s="1"/>
  <c r="Z59" i="5"/>
  <c r="C59" i="5"/>
  <c r="AE59" i="5"/>
  <c r="M58" i="5"/>
  <c r="S60" i="8"/>
  <c r="AD32" i="6"/>
  <c r="AJ32" i="6" s="1"/>
  <c r="AB33" i="6"/>
  <c r="AC33" i="6" s="1"/>
  <c r="Q32" i="6"/>
  <c r="T32" i="6"/>
  <c r="S32" i="6"/>
  <c r="R32" i="6"/>
  <c r="U32" i="6"/>
  <c r="Q61" i="8"/>
  <c r="R61" i="8" s="1"/>
  <c r="AH34" i="6" l="1"/>
  <c r="AI34" i="6"/>
  <c r="O33" i="6"/>
  <c r="AK33" i="6" s="1"/>
  <c r="V32" i="6"/>
  <c r="U31" i="5"/>
  <c r="Q31" i="5"/>
  <c r="S31" i="5"/>
  <c r="R31" i="5"/>
  <c r="T31" i="5"/>
  <c r="AK31" i="5"/>
  <c r="O32" i="5"/>
  <c r="P32" i="5" s="1"/>
  <c r="O33" i="5" s="1"/>
  <c r="K59" i="5"/>
  <c r="F60" i="5" s="1"/>
  <c r="J59" i="5"/>
  <c r="E60" i="5" s="1"/>
  <c r="I59" i="5"/>
  <c r="D60" i="5" s="1"/>
  <c r="H59" i="5"/>
  <c r="L59" i="5"/>
  <c r="G60" i="5" s="1"/>
  <c r="AD33" i="6"/>
  <c r="AJ33" i="6" s="1"/>
  <c r="AB34" i="6"/>
  <c r="S61" i="8"/>
  <c r="T33" i="6" l="1"/>
  <c r="P33" i="6"/>
  <c r="O34" i="6" s="1"/>
  <c r="S34" i="6" s="1"/>
  <c r="R33" i="6"/>
  <c r="AG35" i="6"/>
  <c r="AH35" i="6" s="1"/>
  <c r="AG36" i="6" s="1"/>
  <c r="AH36" i="6" s="1"/>
  <c r="AG37" i="6" s="1"/>
  <c r="U33" i="6"/>
  <c r="S33" i="6"/>
  <c r="Q33" i="6"/>
  <c r="AK32" i="5"/>
  <c r="Q32" i="5"/>
  <c r="R32" i="5"/>
  <c r="T32" i="5"/>
  <c r="U32" i="5"/>
  <c r="S32" i="5"/>
  <c r="V31" i="5"/>
  <c r="M59" i="5"/>
  <c r="AE60" i="5"/>
  <c r="Z60" i="5"/>
  <c r="C60" i="5"/>
  <c r="AD34" i="6"/>
  <c r="AJ34" i="6" s="1"/>
  <c r="AC34" i="6"/>
  <c r="AB35" i="6" s="1"/>
  <c r="AD35" i="6" s="1"/>
  <c r="S33" i="5"/>
  <c r="R33" i="5"/>
  <c r="Q33" i="5"/>
  <c r="T33" i="5"/>
  <c r="U33" i="5"/>
  <c r="AK33" i="5"/>
  <c r="Q34" i="6"/>
  <c r="AK34" i="6"/>
  <c r="P33" i="5"/>
  <c r="U34" i="6" l="1"/>
  <c r="R34" i="6"/>
  <c r="P34" i="6"/>
  <c r="O35" i="6" s="1"/>
  <c r="R35" i="6" s="1"/>
  <c r="T34" i="6"/>
  <c r="V33" i="6"/>
  <c r="V32" i="5"/>
  <c r="AI36" i="6"/>
  <c r="AI35" i="6"/>
  <c r="AJ35" i="6" s="1"/>
  <c r="AI37" i="6"/>
  <c r="AH37" i="6"/>
  <c r="V34" i="6"/>
  <c r="AG38" i="6"/>
  <c r="V33" i="5"/>
  <c r="L60" i="5"/>
  <c r="G61" i="5" s="1"/>
  <c r="J60" i="5"/>
  <c r="E61" i="5" s="1"/>
  <c r="K60" i="5"/>
  <c r="F61" i="5" s="1"/>
  <c r="H60" i="5"/>
  <c r="I60" i="5"/>
  <c r="D61" i="5" s="1"/>
  <c r="AC35" i="6"/>
  <c r="AB36" i="6" s="1"/>
  <c r="AC36" i="6" s="1"/>
  <c r="O34" i="5"/>
  <c r="P34" i="5" s="1"/>
  <c r="AK35" i="6"/>
  <c r="T35" i="6"/>
  <c r="Q35" i="6"/>
  <c r="U35" i="6"/>
  <c r="S35" i="6" l="1"/>
  <c r="P35" i="6"/>
  <c r="AI38" i="6"/>
  <c r="AH38" i="6"/>
  <c r="V35" i="6"/>
  <c r="C61" i="5"/>
  <c r="AE61" i="5"/>
  <c r="M60" i="5"/>
  <c r="Z61" i="5"/>
  <c r="R34" i="5"/>
  <c r="T34" i="5"/>
  <c r="S34" i="5"/>
  <c r="U34" i="5"/>
  <c r="Q34" i="5"/>
  <c r="AK34" i="5"/>
  <c r="AD36" i="6"/>
  <c r="AJ36" i="6" s="1"/>
  <c r="O35" i="5"/>
  <c r="AK35" i="5" s="1"/>
  <c r="O36" i="6"/>
  <c r="P36" i="6" s="1"/>
  <c r="AB37" i="6"/>
  <c r="AC37" i="6" s="1"/>
  <c r="AB38" i="6" s="1"/>
  <c r="V34" i="5" l="1"/>
  <c r="AG39" i="6"/>
  <c r="I61" i="5"/>
  <c r="D62" i="5" s="1"/>
  <c r="K61" i="5"/>
  <c r="F62" i="5" s="1"/>
  <c r="J61" i="5"/>
  <c r="E62" i="5" s="1"/>
  <c r="H61" i="5"/>
  <c r="L61" i="5"/>
  <c r="G62" i="5" s="1"/>
  <c r="AC38" i="6"/>
  <c r="AD38" i="6"/>
  <c r="AJ38" i="6" s="1"/>
  <c r="AD37" i="6"/>
  <c r="AJ37" i="6" s="1"/>
  <c r="T35" i="5"/>
  <c r="S35" i="5"/>
  <c r="U35" i="5"/>
  <c r="Q35" i="5"/>
  <c r="R35" i="5"/>
  <c r="O37" i="6"/>
  <c r="P37" i="6" s="1"/>
  <c r="U36" i="6"/>
  <c r="R36" i="6"/>
  <c r="Q36" i="6"/>
  <c r="S36" i="6"/>
  <c r="T36" i="6"/>
  <c r="AK36" i="6"/>
  <c r="P35" i="5"/>
  <c r="AI39" i="6" l="1"/>
  <c r="AH39" i="6"/>
  <c r="V35" i="5"/>
  <c r="V36" i="6"/>
  <c r="AE62" i="5"/>
  <c r="Z62" i="5"/>
  <c r="C62" i="5"/>
  <c r="M61" i="5"/>
  <c r="AK37" i="6"/>
  <c r="O36" i="5"/>
  <c r="R37" i="6"/>
  <c r="U37" i="6"/>
  <c r="T37" i="6"/>
  <c r="Q37" i="6"/>
  <c r="S37" i="6"/>
  <c r="AB39" i="6"/>
  <c r="O38" i="6"/>
  <c r="P38" i="6" s="1"/>
  <c r="O39" i="6" s="1"/>
  <c r="AG40" i="6" l="1"/>
  <c r="V37" i="6"/>
  <c r="J62" i="5"/>
  <c r="E63" i="5" s="1"/>
  <c r="L62" i="5"/>
  <c r="G63" i="5" s="1"/>
  <c r="K62" i="5"/>
  <c r="F63" i="5" s="1"/>
  <c r="I62" i="5"/>
  <c r="D63" i="5" s="1"/>
  <c r="H62" i="5"/>
  <c r="P39" i="6"/>
  <c r="U39" i="6"/>
  <c r="R39" i="6"/>
  <c r="Q39" i="6"/>
  <c r="T39" i="6"/>
  <c r="S39" i="6"/>
  <c r="AK39" i="6"/>
  <c r="AD39" i="6"/>
  <c r="AJ39" i="6" s="1"/>
  <c r="T36" i="5"/>
  <c r="S36" i="5"/>
  <c r="U36" i="5"/>
  <c r="Q36" i="5"/>
  <c r="R36" i="5"/>
  <c r="AK36" i="5"/>
  <c r="S38" i="6"/>
  <c r="Q38" i="6"/>
  <c r="U38" i="6"/>
  <c r="T38" i="6"/>
  <c r="R38" i="6"/>
  <c r="AK38" i="6"/>
  <c r="AC39" i="6"/>
  <c r="P36" i="5"/>
  <c r="V36" i="5" l="1"/>
  <c r="AI40" i="6"/>
  <c r="AH40" i="6"/>
  <c r="AG41" i="6" s="1"/>
  <c r="V39" i="6"/>
  <c r="V38" i="6"/>
  <c r="Z63" i="5"/>
  <c r="AE63" i="5"/>
  <c r="C63" i="5"/>
  <c r="M62" i="5"/>
  <c r="AB40" i="6"/>
  <c r="AC40" i="6" s="1"/>
  <c r="AB41" i="6" s="1"/>
  <c r="O37" i="5"/>
  <c r="P37" i="5" s="1"/>
  <c r="O40" i="6"/>
  <c r="AI41" i="6" l="1"/>
  <c r="AH41" i="6"/>
  <c r="I63" i="5"/>
  <c r="D64" i="5" s="1"/>
  <c r="J63" i="5"/>
  <c r="E64" i="5" s="1"/>
  <c r="L63" i="5"/>
  <c r="G64" i="5" s="1"/>
  <c r="K63" i="5"/>
  <c r="F64" i="5" s="1"/>
  <c r="H63" i="5"/>
  <c r="Q40" i="6"/>
  <c r="U40" i="6"/>
  <c r="S40" i="6"/>
  <c r="R40" i="6"/>
  <c r="T40" i="6"/>
  <c r="AK40" i="6"/>
  <c r="O38" i="5"/>
  <c r="P38" i="5" s="1"/>
  <c r="O39" i="5" s="1"/>
  <c r="U37" i="5"/>
  <c r="R37" i="5"/>
  <c r="Q37" i="5"/>
  <c r="S37" i="5"/>
  <c r="T37" i="5"/>
  <c r="AK37" i="5"/>
  <c r="AC41" i="6"/>
  <c r="AD41" i="6"/>
  <c r="P40" i="6"/>
  <c r="AD40" i="6"/>
  <c r="AJ40" i="6" s="1"/>
  <c r="AJ41" i="6" l="1"/>
  <c r="AG42" i="6"/>
  <c r="V40" i="6"/>
  <c r="V37" i="5"/>
  <c r="Z64" i="5"/>
  <c r="AE64" i="5"/>
  <c r="C64" i="5"/>
  <c r="M63" i="5"/>
  <c r="AB42" i="6"/>
  <c r="AC42" i="6" s="1"/>
  <c r="P39" i="5"/>
  <c r="U39" i="5"/>
  <c r="Q39" i="5"/>
  <c r="R39" i="5"/>
  <c r="T39" i="5"/>
  <c r="S39" i="5"/>
  <c r="AK39" i="5"/>
  <c r="U38" i="5"/>
  <c r="S38" i="5"/>
  <c r="Q38" i="5"/>
  <c r="R38" i="5"/>
  <c r="T38" i="5"/>
  <c r="AK38" i="5"/>
  <c r="O41" i="6"/>
  <c r="AI42" i="6" l="1"/>
  <c r="AH42" i="6"/>
  <c r="AG43" i="6" s="1"/>
  <c r="V38" i="5"/>
  <c r="V39" i="5"/>
  <c r="I64" i="5"/>
  <c r="D65" i="5" s="1"/>
  <c r="K64" i="5"/>
  <c r="F65" i="5" s="1"/>
  <c r="J64" i="5"/>
  <c r="E65" i="5" s="1"/>
  <c r="L64" i="5"/>
  <c r="G65" i="5" s="1"/>
  <c r="H64" i="5"/>
  <c r="AB43" i="6"/>
  <c r="AC43" i="6" s="1"/>
  <c r="Q41" i="6"/>
  <c r="U41" i="6"/>
  <c r="S41" i="6"/>
  <c r="R41" i="6"/>
  <c r="T41" i="6"/>
  <c r="AK41" i="6"/>
  <c r="P41" i="6"/>
  <c r="O42" i="6" s="1"/>
  <c r="O40" i="5"/>
  <c r="AD42" i="6"/>
  <c r="AJ42" i="6" l="1"/>
  <c r="AI43" i="6"/>
  <c r="AH43" i="6"/>
  <c r="V41" i="6"/>
  <c r="AE65" i="5"/>
  <c r="Z65" i="5"/>
  <c r="M64" i="5"/>
  <c r="C65" i="5"/>
  <c r="AB44" i="6"/>
  <c r="U40" i="5"/>
  <c r="R40" i="5"/>
  <c r="Q40" i="5"/>
  <c r="T40" i="5"/>
  <c r="S40" i="5"/>
  <c r="AK40" i="5"/>
  <c r="P42" i="6"/>
  <c r="U42" i="6"/>
  <c r="T42" i="6"/>
  <c r="Q42" i="6"/>
  <c r="R42" i="6"/>
  <c r="S42" i="6"/>
  <c r="AK42" i="6"/>
  <c r="P40" i="5"/>
  <c r="AD43" i="6"/>
  <c r="AJ43" i="6" l="1"/>
  <c r="AG44" i="6"/>
  <c r="AH44" i="6" s="1"/>
  <c r="V40" i="5"/>
  <c r="V42" i="6"/>
  <c r="L65" i="5"/>
  <c r="G66" i="5" s="1"/>
  <c r="J65" i="5"/>
  <c r="E66" i="5" s="1"/>
  <c r="K65" i="5"/>
  <c r="F66" i="5" s="1"/>
  <c r="I65" i="5"/>
  <c r="D66" i="5" s="1"/>
  <c r="H65" i="5"/>
  <c r="AD44" i="6"/>
  <c r="O41" i="5"/>
  <c r="P41" i="5" s="1"/>
  <c r="O43" i="6"/>
  <c r="P43" i="6" s="1"/>
  <c r="AC44" i="6"/>
  <c r="AG45" i="6" l="1"/>
  <c r="AI44" i="6"/>
  <c r="AJ44" i="6" s="1"/>
  <c r="AE66" i="5"/>
  <c r="M65" i="5"/>
  <c r="Z66" i="5"/>
  <c r="C66" i="5"/>
  <c r="O44" i="6"/>
  <c r="P44" i="6" s="1"/>
  <c r="O45" i="6" s="1"/>
  <c r="AB45" i="6"/>
  <c r="AC45" i="6" s="1"/>
  <c r="U43" i="6"/>
  <c r="T43" i="6"/>
  <c r="Q43" i="6"/>
  <c r="R43" i="6"/>
  <c r="S43" i="6"/>
  <c r="AK43" i="6"/>
  <c r="O42" i="5"/>
  <c r="P42" i="5" s="1"/>
  <c r="O43" i="5" s="1"/>
  <c r="S41" i="5"/>
  <c r="R41" i="5"/>
  <c r="Q41" i="5"/>
  <c r="T41" i="5"/>
  <c r="U41" i="5"/>
  <c r="AK41" i="5"/>
  <c r="AI45" i="6" l="1"/>
  <c r="AH45" i="6"/>
  <c r="V41" i="5"/>
  <c r="V43" i="6"/>
  <c r="K66" i="5"/>
  <c r="F67" i="5" s="1"/>
  <c r="I66" i="5"/>
  <c r="D67" i="5" s="1"/>
  <c r="L66" i="5"/>
  <c r="G67" i="5" s="1"/>
  <c r="H66" i="5"/>
  <c r="J66" i="5"/>
  <c r="E67" i="5" s="1"/>
  <c r="P43" i="5"/>
  <c r="T43" i="5"/>
  <c r="U43" i="5"/>
  <c r="S43" i="5"/>
  <c r="R43" i="5"/>
  <c r="Q43" i="5"/>
  <c r="AK43" i="5"/>
  <c r="AD45" i="6"/>
  <c r="R42" i="5"/>
  <c r="T42" i="5"/>
  <c r="U42" i="5"/>
  <c r="S42" i="5"/>
  <c r="Q42" i="5"/>
  <c r="AK42" i="5"/>
  <c r="P45" i="6"/>
  <c r="S45" i="6"/>
  <c r="U45" i="6"/>
  <c r="R45" i="6"/>
  <c r="Q45" i="6"/>
  <c r="T45" i="6"/>
  <c r="AK45" i="6"/>
  <c r="AB46" i="6"/>
  <c r="AC46" i="6" s="1"/>
  <c r="T44" i="6"/>
  <c r="S44" i="6"/>
  <c r="R44" i="6"/>
  <c r="U44" i="6"/>
  <c r="Q44" i="6"/>
  <c r="AK44" i="6"/>
  <c r="V43" i="5" l="1"/>
  <c r="AJ45" i="6"/>
  <c r="AG46" i="6"/>
  <c r="AI46" i="6" s="1"/>
  <c r="AH46" i="6"/>
  <c r="V45" i="6"/>
  <c r="V44" i="6"/>
  <c r="V42" i="5"/>
  <c r="Z67" i="5"/>
  <c r="AE67" i="5"/>
  <c r="M66" i="5"/>
  <c r="C67" i="5"/>
  <c r="AB47" i="6"/>
  <c r="AC47" i="6" s="1"/>
  <c r="AD46" i="6"/>
  <c r="O46" i="6"/>
  <c r="P46" i="6" s="1"/>
  <c r="O47" i="6" s="1"/>
  <c r="O44" i="5"/>
  <c r="AJ46" i="6" l="1"/>
  <c r="AG47" i="6"/>
  <c r="K67" i="5"/>
  <c r="F68" i="5" s="1"/>
  <c r="J67" i="5"/>
  <c r="E68" i="5" s="1"/>
  <c r="L67" i="5"/>
  <c r="G68" i="5" s="1"/>
  <c r="H67" i="5"/>
  <c r="I67" i="5"/>
  <c r="D68" i="5" s="1"/>
  <c r="P47" i="6"/>
  <c r="R47" i="6"/>
  <c r="Q47" i="6"/>
  <c r="U47" i="6"/>
  <c r="S47" i="6"/>
  <c r="T47" i="6"/>
  <c r="AK47" i="6"/>
  <c r="S44" i="5"/>
  <c r="R44" i="5"/>
  <c r="U44" i="5"/>
  <c r="Q44" i="5"/>
  <c r="T44" i="5"/>
  <c r="AK44" i="5"/>
  <c r="P44" i="5"/>
  <c r="O45" i="5" s="1"/>
  <c r="T46" i="6"/>
  <c r="R46" i="6"/>
  <c r="U46" i="6"/>
  <c r="S46" i="6"/>
  <c r="Q46" i="6"/>
  <c r="AK46" i="6"/>
  <c r="AB48" i="6"/>
  <c r="AD47" i="6"/>
  <c r="V46" i="6" l="1"/>
  <c r="AI47" i="6"/>
  <c r="AJ47" i="6" s="1"/>
  <c r="AH47" i="6"/>
  <c r="AG48" i="6" s="1"/>
  <c r="V47" i="6"/>
  <c r="V44" i="5"/>
  <c r="AE68" i="5"/>
  <c r="Z68" i="5"/>
  <c r="M67" i="5"/>
  <c r="C68" i="5"/>
  <c r="AD48" i="6"/>
  <c r="P45" i="5"/>
  <c r="R45" i="5"/>
  <c r="Q45" i="5"/>
  <c r="U45" i="5"/>
  <c r="T45" i="5"/>
  <c r="S45" i="5"/>
  <c r="AK45" i="5"/>
  <c r="AC48" i="6"/>
  <c r="O48" i="6"/>
  <c r="P48" i="6" s="1"/>
  <c r="AI48" i="6" l="1"/>
  <c r="AJ48" i="6" s="1"/>
  <c r="AH48" i="6"/>
  <c r="V45" i="5"/>
  <c r="K68" i="5"/>
  <c r="F69" i="5" s="1"/>
  <c r="J68" i="5"/>
  <c r="E69" i="5" s="1"/>
  <c r="I68" i="5"/>
  <c r="D69" i="5" s="1"/>
  <c r="H68" i="5"/>
  <c r="L68" i="5"/>
  <c r="G69" i="5" s="1"/>
  <c r="Q48" i="6"/>
  <c r="R48" i="6"/>
  <c r="U48" i="6"/>
  <c r="T48" i="6"/>
  <c r="S48" i="6"/>
  <c r="AK48" i="6"/>
  <c r="O46" i="5"/>
  <c r="P46" i="5" s="1"/>
  <c r="V48" i="6" l="1"/>
  <c r="C69" i="5"/>
  <c r="Z69" i="5"/>
  <c r="AE69" i="5"/>
  <c r="M68" i="5"/>
  <c r="O47" i="5"/>
  <c r="P47" i="5" s="1"/>
  <c r="R46" i="5"/>
  <c r="Q46" i="5"/>
  <c r="U46" i="5"/>
  <c r="S46" i="5"/>
  <c r="T46" i="5"/>
  <c r="AK46" i="5"/>
  <c r="V46" i="5" l="1"/>
  <c r="J69" i="5"/>
  <c r="E70" i="5" s="1"/>
  <c r="L69" i="5"/>
  <c r="G70" i="5" s="1"/>
  <c r="K69" i="5"/>
  <c r="F70" i="5" s="1"/>
  <c r="H69" i="5"/>
  <c r="I69" i="5"/>
  <c r="D70" i="5" s="1"/>
  <c r="O48" i="5"/>
  <c r="P48" i="5" s="1"/>
  <c r="Q47" i="5"/>
  <c r="U47" i="5"/>
  <c r="T47" i="5"/>
  <c r="S47" i="5"/>
  <c r="R47" i="5"/>
  <c r="AK47" i="5"/>
  <c r="V47" i="5" l="1"/>
  <c r="C70" i="5"/>
  <c r="AE70" i="5"/>
  <c r="M69" i="5"/>
  <c r="Z70" i="5"/>
  <c r="O49" i="5"/>
  <c r="P49" i="5" s="1"/>
  <c r="Q48" i="5"/>
  <c r="U48" i="5"/>
  <c r="T48" i="5"/>
  <c r="S48" i="5"/>
  <c r="R48" i="5"/>
  <c r="AK48" i="5"/>
  <c r="V48" i="5" l="1"/>
  <c r="K70" i="5"/>
  <c r="F71" i="5" s="1"/>
  <c r="I70" i="5"/>
  <c r="D71" i="5" s="1"/>
  <c r="J70" i="5"/>
  <c r="E71" i="5" s="1"/>
  <c r="L70" i="5"/>
  <c r="G71" i="5" s="1"/>
  <c r="H70" i="5"/>
  <c r="O50" i="5"/>
  <c r="P50" i="5" s="1"/>
  <c r="T49" i="5"/>
  <c r="Q49" i="5"/>
  <c r="R49" i="5"/>
  <c r="U49" i="5"/>
  <c r="S49" i="5"/>
  <c r="AK49" i="5"/>
  <c r="V49" i="5" l="1"/>
  <c r="M70" i="5"/>
  <c r="C71" i="5"/>
  <c r="Z71" i="5"/>
  <c r="AE71" i="5"/>
  <c r="O51" i="5"/>
  <c r="P51" i="5" s="1"/>
  <c r="S50" i="5"/>
  <c r="R50" i="5"/>
  <c r="Q50" i="5"/>
  <c r="T50" i="5"/>
  <c r="U50" i="5"/>
  <c r="AK50" i="5"/>
  <c r="V50" i="5" l="1"/>
  <c r="L71" i="5"/>
  <c r="G72" i="5" s="1"/>
  <c r="J71" i="5"/>
  <c r="E72" i="5" s="1"/>
  <c r="K71" i="5"/>
  <c r="F72" i="5" s="1"/>
  <c r="I71" i="5"/>
  <c r="D72" i="5" s="1"/>
  <c r="H71" i="5"/>
  <c r="S51" i="5"/>
  <c r="Q51" i="5"/>
  <c r="R51" i="5"/>
  <c r="U51" i="5"/>
  <c r="T51" i="5"/>
  <c r="AK51" i="5"/>
  <c r="O52" i="5"/>
  <c r="P52" i="5" s="1"/>
  <c r="V51" i="5" l="1"/>
  <c r="AE72" i="5"/>
  <c r="Z72" i="5"/>
  <c r="M71" i="5"/>
  <c r="C72" i="5"/>
  <c r="O53" i="5"/>
  <c r="P53" i="5" s="1"/>
  <c r="O54" i="5" s="1"/>
  <c r="S52" i="5"/>
  <c r="Q52" i="5"/>
  <c r="U52" i="5"/>
  <c r="T52" i="5"/>
  <c r="R52" i="5"/>
  <c r="AK52" i="5"/>
  <c r="V52" i="5" l="1"/>
  <c r="J72" i="5"/>
  <c r="E73" i="5" s="1"/>
  <c r="I72" i="5"/>
  <c r="D73" i="5" s="1"/>
  <c r="L72" i="5"/>
  <c r="G73" i="5" s="1"/>
  <c r="K72" i="5"/>
  <c r="F73" i="5" s="1"/>
  <c r="H72" i="5"/>
  <c r="P54" i="5"/>
  <c r="U54" i="5"/>
  <c r="R54" i="5"/>
  <c r="Q54" i="5"/>
  <c r="S54" i="5"/>
  <c r="T54" i="5"/>
  <c r="AK54" i="5"/>
  <c r="S53" i="5"/>
  <c r="U53" i="5"/>
  <c r="T53" i="5"/>
  <c r="R53" i="5"/>
  <c r="Q53" i="5"/>
  <c r="AK53" i="5"/>
  <c r="V54" i="5" l="1"/>
  <c r="V53" i="5"/>
  <c r="Z73" i="5"/>
  <c r="M72" i="5"/>
  <c r="AE73" i="5"/>
  <c r="C73" i="5"/>
  <c r="O55" i="5"/>
  <c r="L73" i="5" l="1"/>
  <c r="G74" i="5" s="1"/>
  <c r="J73" i="5"/>
  <c r="E74" i="5" s="1"/>
  <c r="I73" i="5"/>
  <c r="D74" i="5" s="1"/>
  <c r="H73" i="5"/>
  <c r="K73" i="5"/>
  <c r="F74" i="5" s="1"/>
  <c r="R55" i="5"/>
  <c r="T55" i="5"/>
  <c r="U55" i="5"/>
  <c r="Q55" i="5"/>
  <c r="S55" i="5"/>
  <c r="AK55" i="5"/>
  <c r="P55" i="5"/>
  <c r="O56" i="5" s="1"/>
  <c r="V55" i="5" l="1"/>
  <c r="Z74" i="5"/>
  <c r="M73" i="5"/>
  <c r="C74" i="5"/>
  <c r="AE74" i="5"/>
  <c r="P56" i="5"/>
  <c r="T56" i="5"/>
  <c r="S56" i="5"/>
  <c r="R56" i="5"/>
  <c r="U56" i="5"/>
  <c r="Q56" i="5"/>
  <c r="AK56" i="5"/>
  <c r="V56" i="5" l="1"/>
  <c r="L74" i="5"/>
  <c r="G75" i="5" s="1"/>
  <c r="K74" i="5"/>
  <c r="F75" i="5" s="1"/>
  <c r="I74" i="5"/>
  <c r="D75" i="5" s="1"/>
  <c r="H74" i="5"/>
  <c r="J74" i="5"/>
  <c r="E75" i="5" s="1"/>
  <c r="O57" i="5"/>
  <c r="P57" i="5" s="1"/>
  <c r="O58" i="5" s="1"/>
  <c r="AE75" i="5" l="1"/>
  <c r="Z75" i="5"/>
  <c r="C75" i="5"/>
  <c r="M74" i="5"/>
  <c r="P58" i="5"/>
  <c r="Q58" i="5"/>
  <c r="T58" i="5"/>
  <c r="R58" i="5"/>
  <c r="S58" i="5"/>
  <c r="U58" i="5"/>
  <c r="AK58" i="5"/>
  <c r="U57" i="5"/>
  <c r="T57" i="5"/>
  <c r="S57" i="5"/>
  <c r="R57" i="5"/>
  <c r="Q57" i="5"/>
  <c r="AK57" i="5"/>
  <c r="V58" i="5" l="1"/>
  <c r="V57" i="5"/>
  <c r="J75" i="5"/>
  <c r="E76" i="5" s="1"/>
  <c r="I75" i="5"/>
  <c r="D76" i="5" s="1"/>
  <c r="L75" i="5"/>
  <c r="G76" i="5" s="1"/>
  <c r="H75" i="5"/>
  <c r="K75" i="5"/>
  <c r="F76" i="5" s="1"/>
  <c r="O59" i="5"/>
  <c r="P59" i="5" s="1"/>
  <c r="M75" i="5" l="1"/>
  <c r="C76" i="5"/>
  <c r="AE76" i="5"/>
  <c r="Z76" i="5"/>
  <c r="R59" i="5"/>
  <c r="S59" i="5"/>
  <c r="Q59" i="5"/>
  <c r="U59" i="5"/>
  <c r="T59" i="5"/>
  <c r="AK59" i="5"/>
  <c r="O60" i="5"/>
  <c r="V59" i="5" l="1"/>
  <c r="I76" i="5"/>
  <c r="K76" i="5"/>
  <c r="F77" i="5" s="1"/>
  <c r="L76" i="5"/>
  <c r="G77" i="5" s="1"/>
  <c r="H76" i="5"/>
  <c r="J76" i="5"/>
  <c r="E77" i="5" s="1"/>
  <c r="U60" i="5"/>
  <c r="Q60" i="5"/>
  <c r="R60" i="5"/>
  <c r="S60" i="5"/>
  <c r="T60" i="5"/>
  <c r="AK60" i="5"/>
  <c r="P60" i="5"/>
  <c r="O61" i="5" s="1"/>
  <c r="AG28" i="5"/>
  <c r="V60" i="5" l="1"/>
  <c r="Z77" i="5"/>
  <c r="C77" i="5"/>
  <c r="M76" i="5"/>
  <c r="AE77" i="5"/>
  <c r="P61" i="5"/>
  <c r="U61" i="5"/>
  <c r="Q61" i="5"/>
  <c r="T61" i="5"/>
  <c r="S61" i="5"/>
  <c r="R61" i="5"/>
  <c r="AK61" i="5"/>
  <c r="AH28" i="5"/>
  <c r="AI28" i="5"/>
  <c r="AJ28" i="5" s="1"/>
  <c r="AC28" i="5"/>
  <c r="V61" i="5" l="1"/>
  <c r="J77" i="5"/>
  <c r="L77" i="5"/>
  <c r="K77" i="5"/>
  <c r="H77" i="5"/>
  <c r="I77" i="5"/>
  <c r="O62" i="5"/>
  <c r="P62" i="5" s="1"/>
  <c r="AG29" i="5"/>
  <c r="AH29" i="5" s="1"/>
  <c r="AB29" i="5"/>
  <c r="AC29" i="5" s="1"/>
  <c r="M77" i="5" l="1"/>
  <c r="O63" i="5"/>
  <c r="Q62" i="5"/>
  <c r="T62" i="5"/>
  <c r="S62" i="5"/>
  <c r="R62" i="5"/>
  <c r="U62" i="5"/>
  <c r="AK62" i="5"/>
  <c r="AG30" i="5"/>
  <c r="AI29" i="5"/>
  <c r="AB30" i="5"/>
  <c r="AD29" i="5"/>
  <c r="V62" i="5" l="1"/>
  <c r="AH30" i="5"/>
  <c r="AI30" i="5"/>
  <c r="AD30" i="5"/>
  <c r="T63" i="5"/>
  <c r="Q63" i="5"/>
  <c r="S63" i="5"/>
  <c r="R63" i="5"/>
  <c r="U63" i="5"/>
  <c r="AK63" i="5"/>
  <c r="P63" i="5"/>
  <c r="O64" i="5" s="1"/>
  <c r="AC30" i="5"/>
  <c r="AJ29" i="5"/>
  <c r="V63" i="5" l="1"/>
  <c r="AG31" i="5"/>
  <c r="AJ30" i="5"/>
  <c r="AB31" i="5"/>
  <c r="AC31" i="5" s="1"/>
  <c r="P64" i="5"/>
  <c r="T64" i="5"/>
  <c r="U64" i="5"/>
  <c r="Q64" i="5"/>
  <c r="S64" i="5"/>
  <c r="R64" i="5"/>
  <c r="AK64" i="5"/>
  <c r="V64" i="5" l="1"/>
  <c r="AI31" i="5"/>
  <c r="AH31" i="5"/>
  <c r="AG32" i="5" s="1"/>
  <c r="AB32" i="5"/>
  <c r="AD31" i="5"/>
  <c r="O65" i="5"/>
  <c r="P65" i="5" s="1"/>
  <c r="O66" i="5" s="1"/>
  <c r="AJ31" i="5" l="1"/>
  <c r="AH32" i="5"/>
  <c r="AG33" i="5" s="1"/>
  <c r="AI32" i="5"/>
  <c r="AD32" i="5"/>
  <c r="AC32" i="5"/>
  <c r="AB33" i="5" s="1"/>
  <c r="P66" i="5"/>
  <c r="Q66" i="5"/>
  <c r="R66" i="5"/>
  <c r="T66" i="5"/>
  <c r="S66" i="5"/>
  <c r="U66" i="5"/>
  <c r="AK66" i="5"/>
  <c r="Q65" i="5"/>
  <c r="S65" i="5"/>
  <c r="T65" i="5"/>
  <c r="U65" i="5"/>
  <c r="R65" i="5"/>
  <c r="AK65" i="5"/>
  <c r="V66" i="5" l="1"/>
  <c r="V65" i="5"/>
  <c r="AJ32" i="5"/>
  <c r="AH33" i="5"/>
  <c r="AG34" i="5" s="1"/>
  <c r="AI33" i="5"/>
  <c r="AC33" i="5"/>
  <c r="AB34" i="5" s="1"/>
  <c r="AD33" i="5"/>
  <c r="O67" i="5"/>
  <c r="AJ33" i="5" l="1"/>
  <c r="AH34" i="5"/>
  <c r="AG35" i="5" s="1"/>
  <c r="AI34" i="5"/>
  <c r="AD34" i="5"/>
  <c r="AC34" i="5"/>
  <c r="AB35" i="5" s="1"/>
  <c r="U67" i="5"/>
  <c r="T67" i="5"/>
  <c r="R67" i="5"/>
  <c r="Q67" i="5"/>
  <c r="S67" i="5"/>
  <c r="AK67" i="5"/>
  <c r="P67" i="5"/>
  <c r="O68" i="5" s="1"/>
  <c r="V67" i="5" l="1"/>
  <c r="AJ34" i="5"/>
  <c r="AH35" i="5"/>
  <c r="AG36" i="5" s="1"/>
  <c r="AI35" i="5"/>
  <c r="AC35" i="5"/>
  <c r="AD35" i="5"/>
  <c r="P68" i="5"/>
  <c r="Q68" i="5"/>
  <c r="S68" i="5"/>
  <c r="T68" i="5"/>
  <c r="R68" i="5"/>
  <c r="U68" i="5"/>
  <c r="AK68" i="5"/>
  <c r="V68" i="5" l="1"/>
  <c r="AJ35" i="5"/>
  <c r="AI36" i="5"/>
  <c r="AH36" i="5"/>
  <c r="AB36" i="5"/>
  <c r="O69" i="5"/>
  <c r="P69" i="5" s="1"/>
  <c r="AD36" i="5" l="1"/>
  <c r="AJ36" i="5" s="1"/>
  <c r="AC36" i="5"/>
  <c r="AB37" i="5" s="1"/>
  <c r="AC37" i="5" s="1"/>
  <c r="AB38" i="5" s="1"/>
  <c r="AG37" i="5"/>
  <c r="U69" i="5"/>
  <c r="R69" i="5"/>
  <c r="Q69" i="5"/>
  <c r="S69" i="5"/>
  <c r="T69" i="5"/>
  <c r="AK69" i="5"/>
  <c r="O70" i="5"/>
  <c r="P70" i="5" s="1"/>
  <c r="V69" i="5" l="1"/>
  <c r="AI37" i="5"/>
  <c r="AH37" i="5"/>
  <c r="AG38" i="5" s="1"/>
  <c r="AD37" i="5"/>
  <c r="AC38" i="5"/>
  <c r="AB39" i="5" s="1"/>
  <c r="AD38" i="5"/>
  <c r="O71" i="5"/>
  <c r="P71" i="5" s="1"/>
  <c r="U70" i="5"/>
  <c r="T70" i="5"/>
  <c r="Q70" i="5"/>
  <c r="R70" i="5"/>
  <c r="S70" i="5"/>
  <c r="AK70" i="5"/>
  <c r="V70" i="5" l="1"/>
  <c r="AJ37" i="5"/>
  <c r="AI38" i="5"/>
  <c r="AJ38" i="5" s="1"/>
  <c r="AH38" i="5"/>
  <c r="AG39" i="5" s="1"/>
  <c r="AC39" i="5"/>
  <c r="AB40" i="5" s="1"/>
  <c r="AD39" i="5"/>
  <c r="O72" i="5"/>
  <c r="P72" i="5" s="1"/>
  <c r="O73" i="5" s="1"/>
  <c r="Q71" i="5"/>
  <c r="S71" i="5"/>
  <c r="U71" i="5"/>
  <c r="R71" i="5"/>
  <c r="T71" i="5"/>
  <c r="AK71" i="5"/>
  <c r="V71" i="5" l="1"/>
  <c r="AI39" i="5"/>
  <c r="AJ39" i="5" s="1"/>
  <c r="AH39" i="5"/>
  <c r="AC40" i="5"/>
  <c r="AB41" i="5" s="1"/>
  <c r="AD40" i="5"/>
  <c r="P73" i="5"/>
  <c r="S73" i="5"/>
  <c r="Q73" i="5"/>
  <c r="U73" i="5"/>
  <c r="R73" i="5"/>
  <c r="T73" i="5"/>
  <c r="AK73" i="5"/>
  <c r="U72" i="5"/>
  <c r="Q72" i="5"/>
  <c r="R72" i="5"/>
  <c r="T72" i="5"/>
  <c r="S72" i="5"/>
  <c r="AK72" i="5"/>
  <c r="V72" i="5" l="1"/>
  <c r="V73" i="5"/>
  <c r="AG40" i="5"/>
  <c r="AH40" i="5" s="1"/>
  <c r="AG41" i="5" s="1"/>
  <c r="AC41" i="5"/>
  <c r="AB42" i="5" s="1"/>
  <c r="AD41" i="5"/>
  <c r="O74" i="5"/>
  <c r="P74" i="5" s="1"/>
  <c r="O75" i="5" s="1"/>
  <c r="AI40" i="5" l="1"/>
  <c r="AJ40" i="5" s="1"/>
  <c r="AC42" i="5"/>
  <c r="AB43" i="5" s="1"/>
  <c r="AD42" i="5"/>
  <c r="Q74" i="5"/>
  <c r="T74" i="5"/>
  <c r="R74" i="5"/>
  <c r="S74" i="5"/>
  <c r="U74" i="5"/>
  <c r="AK74" i="5"/>
  <c r="P75" i="5"/>
  <c r="T75" i="5"/>
  <c r="S75" i="5"/>
  <c r="Q75" i="5"/>
  <c r="U75" i="5"/>
  <c r="R75" i="5"/>
  <c r="AK75" i="5"/>
  <c r="AI41" i="5"/>
  <c r="AJ41" i="5" s="1"/>
  <c r="AH41" i="5"/>
  <c r="V75" i="5" l="1"/>
  <c r="V74" i="5"/>
  <c r="AC43" i="5"/>
  <c r="AD43" i="5"/>
  <c r="O76" i="5"/>
  <c r="P76" i="5" s="1"/>
  <c r="O77" i="5" s="1"/>
  <c r="AG42" i="5"/>
  <c r="AB44" i="5" l="1"/>
  <c r="P77" i="5"/>
  <c r="R77" i="5"/>
  <c r="T77" i="5"/>
  <c r="U77" i="5"/>
  <c r="Q77" i="5"/>
  <c r="S77" i="5"/>
  <c r="AK77" i="5"/>
  <c r="T76" i="5"/>
  <c r="S76" i="5"/>
  <c r="R76" i="5"/>
  <c r="Q76" i="5"/>
  <c r="U76" i="5"/>
  <c r="AK76" i="5"/>
  <c r="AI42" i="5"/>
  <c r="AJ42" i="5" s="1"/>
  <c r="AH42" i="5"/>
  <c r="V77" i="5" l="1"/>
  <c r="V76" i="5"/>
  <c r="AD44" i="5"/>
  <c r="AC44" i="5"/>
  <c r="AG43" i="5"/>
  <c r="AH43" i="5" s="1"/>
  <c r="AB45" i="5" l="1"/>
  <c r="AG44" i="5"/>
  <c r="AH44" i="5" s="1"/>
  <c r="AI43" i="5"/>
  <c r="AJ43" i="5" s="1"/>
  <c r="AD45" i="5" l="1"/>
  <c r="AC45" i="5"/>
  <c r="AB46" i="5" s="1"/>
  <c r="AG45" i="5"/>
  <c r="AH45" i="5" s="1"/>
  <c r="AI44" i="5"/>
  <c r="AJ44" i="5" s="1"/>
  <c r="AC46" i="5" l="1"/>
  <c r="AD46" i="5"/>
  <c r="AG46" i="5"/>
  <c r="AI45" i="5"/>
  <c r="AJ45" i="5" s="1"/>
  <c r="AB47" i="5" l="1"/>
  <c r="AI46" i="5"/>
  <c r="AJ46" i="5" s="1"/>
  <c r="AH46" i="5"/>
  <c r="AD47" i="5" l="1"/>
  <c r="AC47" i="5"/>
  <c r="AG47" i="5"/>
  <c r="AH47" i="5" s="1"/>
  <c r="AB48" i="5" l="1"/>
  <c r="AC48" i="5" s="1"/>
  <c r="AG48" i="5"/>
  <c r="AH48" i="5" s="1"/>
  <c r="AI47" i="5"/>
  <c r="AJ47" i="5" s="1"/>
  <c r="AB49" i="5" l="1"/>
  <c r="AD48" i="5"/>
  <c r="AG49" i="5"/>
  <c r="AH49" i="5" s="1"/>
  <c r="AI48" i="5"/>
  <c r="AJ48" i="5" l="1"/>
  <c r="AC49" i="5"/>
  <c r="AD49" i="5"/>
  <c r="AG50" i="5"/>
  <c r="AH50" i="5" s="1"/>
  <c r="AI49" i="5"/>
  <c r="AB50" i="5" l="1"/>
  <c r="AJ49" i="5"/>
  <c r="AG51" i="5"/>
  <c r="AH51" i="5" s="1"/>
  <c r="AI50" i="5"/>
  <c r="AD50" i="5" l="1"/>
  <c r="AJ50" i="5" s="1"/>
  <c r="AC50" i="5"/>
  <c r="AG52" i="5"/>
  <c r="AH52" i="5" s="1"/>
  <c r="AI51" i="5"/>
  <c r="AB51" i="5" l="1"/>
  <c r="AC51" i="5" s="1"/>
  <c r="AG53" i="5"/>
  <c r="AH53" i="5" s="1"/>
  <c r="AI52" i="5"/>
  <c r="AD51" i="5" l="1"/>
  <c r="AJ51" i="5" s="1"/>
  <c r="AB52" i="5"/>
  <c r="AC52" i="5" s="1"/>
  <c r="AG54" i="5"/>
  <c r="AH54" i="5" s="1"/>
  <c r="AI53" i="5"/>
  <c r="AB53" i="5" l="1"/>
  <c r="AD53" i="5" s="1"/>
  <c r="AJ53" i="5" s="1"/>
  <c r="AD52" i="5"/>
  <c r="AJ52" i="5" s="1"/>
  <c r="AG55" i="5"/>
  <c r="AH55" i="5" s="1"/>
  <c r="AI54" i="5"/>
  <c r="AC53" i="5" l="1"/>
  <c r="AG56" i="5"/>
  <c r="AH56" i="5" s="1"/>
  <c r="AI55" i="5"/>
  <c r="AB54" i="5" l="1"/>
  <c r="AC54" i="5" s="1"/>
  <c r="AB55" i="5" s="1"/>
  <c r="AG57" i="5"/>
  <c r="AH57" i="5" s="1"/>
  <c r="AI56" i="5"/>
  <c r="AD55" i="5" l="1"/>
  <c r="AJ55" i="5" s="1"/>
  <c r="AD54" i="5"/>
  <c r="AJ54" i="5" s="1"/>
  <c r="AC55" i="5"/>
  <c r="AG58" i="5"/>
  <c r="AH58" i="5" s="1"/>
  <c r="AI57" i="5"/>
  <c r="AB56" i="5" l="1"/>
  <c r="AC56" i="5" s="1"/>
  <c r="AG59" i="5"/>
  <c r="AH59" i="5" s="1"/>
  <c r="AI58" i="5"/>
  <c r="AB57" i="5" l="1"/>
  <c r="AD56" i="5"/>
  <c r="AJ56" i="5" s="1"/>
  <c r="AD57" i="5"/>
  <c r="AJ57" i="5" s="1"/>
  <c r="AG60" i="5"/>
  <c r="AH60" i="5" s="1"/>
  <c r="AI59" i="5"/>
  <c r="AC57" i="5" l="1"/>
  <c r="AG61" i="5"/>
  <c r="AH61" i="5" s="1"/>
  <c r="AI60" i="5"/>
  <c r="AB58" i="5" l="1"/>
  <c r="AC58" i="5"/>
  <c r="AB59" i="5" s="1"/>
  <c r="AG62" i="5"/>
  <c r="AH62" i="5" s="1"/>
  <c r="AI61" i="5"/>
  <c r="AD59" i="5" l="1"/>
  <c r="AJ59" i="5" s="1"/>
  <c r="AD58" i="5"/>
  <c r="AJ58" i="5" s="1"/>
  <c r="AC59" i="5"/>
  <c r="AB60" i="5" s="1"/>
  <c r="AD60" i="5" s="1"/>
  <c r="AJ60" i="5" s="1"/>
  <c r="AG63" i="5"/>
  <c r="AH63" i="5" s="1"/>
  <c r="AI62" i="5"/>
  <c r="AC60" i="5" l="1"/>
  <c r="AG64" i="5"/>
  <c r="AH64" i="5" s="1"/>
  <c r="AI63" i="5"/>
  <c r="AB61" i="5" l="1"/>
  <c r="AC61" i="5" s="1"/>
  <c r="AG65" i="5"/>
  <c r="AH65" i="5" s="1"/>
  <c r="AI64" i="5"/>
  <c r="AB62" i="5" l="1"/>
  <c r="AD61" i="5"/>
  <c r="AJ61" i="5" s="1"/>
  <c r="AD62" i="5"/>
  <c r="AJ62" i="5" s="1"/>
  <c r="AG66" i="5"/>
  <c r="AH66" i="5" s="1"/>
  <c r="AI65" i="5"/>
  <c r="AC62" i="5" l="1"/>
  <c r="AB63" i="5" s="1"/>
  <c r="AG67" i="5"/>
  <c r="AH67" i="5" s="1"/>
  <c r="AI66" i="5"/>
  <c r="AD63" i="5" l="1"/>
  <c r="AJ63" i="5" s="1"/>
  <c r="AC63" i="5"/>
  <c r="AG68" i="5"/>
  <c r="AI67" i="5"/>
  <c r="AB64" i="5" l="1"/>
  <c r="AI68" i="5"/>
  <c r="AH68" i="5"/>
  <c r="AD64" i="5" l="1"/>
  <c r="AJ64" i="5" s="1"/>
  <c r="AC64" i="5"/>
  <c r="AB65" i="5" s="1"/>
  <c r="AG69" i="5"/>
  <c r="AC65" i="5" l="1"/>
  <c r="AD65" i="5"/>
  <c r="AJ65" i="5" s="1"/>
  <c r="AI69" i="5"/>
  <c r="AH69" i="5"/>
  <c r="AB66" i="5" l="1"/>
  <c r="AG70" i="5"/>
  <c r="AH70" i="5" s="1"/>
  <c r="AD66" i="5" l="1"/>
  <c r="AJ66" i="5" s="1"/>
  <c r="AC66" i="5"/>
  <c r="AB67" i="5" s="1"/>
  <c r="AD67" i="5"/>
  <c r="AJ67" i="5" s="1"/>
  <c r="AG71" i="5"/>
  <c r="AH71" i="5" s="1"/>
  <c r="AI70" i="5"/>
  <c r="AC67" i="5" l="1"/>
  <c r="AG72" i="5"/>
  <c r="AH72" i="5" s="1"/>
  <c r="AI71" i="5"/>
  <c r="AB68" i="5" l="1"/>
  <c r="AC68" i="5" s="1"/>
  <c r="AG73" i="5"/>
  <c r="AH73" i="5" s="1"/>
  <c r="AI72" i="5"/>
  <c r="AB69" i="5" l="1"/>
  <c r="AC69" i="5" s="1"/>
  <c r="AD68" i="5"/>
  <c r="AJ68" i="5" s="1"/>
  <c r="AG74" i="5"/>
  <c r="AI73" i="5"/>
  <c r="AD69" i="5" l="1"/>
  <c r="AJ69" i="5" s="1"/>
  <c r="AB70" i="5"/>
  <c r="AC70" i="5" s="1"/>
  <c r="AB71" i="5" s="1"/>
  <c r="AC71" i="5" s="1"/>
  <c r="AI74" i="5"/>
  <c r="AH74" i="5"/>
  <c r="AD70" i="5" l="1"/>
  <c r="AJ70" i="5" s="1"/>
  <c r="AD71" i="5"/>
  <c r="AJ71" i="5" s="1"/>
  <c r="AB72" i="5"/>
  <c r="AG75" i="5"/>
  <c r="AH75" i="5" s="1"/>
  <c r="AD72" i="5" l="1"/>
  <c r="AJ72" i="5" s="1"/>
  <c r="AC72" i="5"/>
  <c r="AG76" i="5"/>
  <c r="AH76" i="5" s="1"/>
  <c r="AI75" i="5"/>
  <c r="AB73" i="5" l="1"/>
  <c r="AC73" i="5" s="1"/>
  <c r="AG77" i="5"/>
  <c r="AH77" i="5" s="1"/>
  <c r="AI76" i="5"/>
  <c r="AD73" i="5" l="1"/>
  <c r="AJ73" i="5" s="1"/>
  <c r="AB74" i="5"/>
  <c r="AD74" i="5" s="1"/>
  <c r="AJ74" i="5" s="1"/>
  <c r="AI77" i="5"/>
  <c r="AC74" i="5" l="1"/>
  <c r="W28" i="5"/>
  <c r="AB75" i="5" l="1"/>
  <c r="AC75" i="5" s="1"/>
  <c r="X28" i="6"/>
  <c r="W29" i="6" s="1"/>
  <c r="X29" i="6" s="1"/>
  <c r="W30" i="6" s="1"/>
  <c r="X30" i="6" s="1"/>
  <c r="W31" i="6" s="1"/>
  <c r="X31" i="6" s="1"/>
  <c r="W32" i="6" s="1"/>
  <c r="X32" i="6" s="1"/>
  <c r="W33" i="6" s="1"/>
  <c r="X33" i="6" s="1"/>
  <c r="W34" i="6" s="1"/>
  <c r="X34" i="6" s="1"/>
  <c r="W35" i="6" s="1"/>
  <c r="X35" i="6" s="1"/>
  <c r="W36" i="6" s="1"/>
  <c r="X36" i="6" s="1"/>
  <c r="W37" i="6" s="1"/>
  <c r="X37" i="6" s="1"/>
  <c r="W38" i="6" s="1"/>
  <c r="X38" i="6" s="1"/>
  <c r="W39" i="6" s="1"/>
  <c r="X39" i="6" s="1"/>
  <c r="W40" i="6" s="1"/>
  <c r="X40" i="6" s="1"/>
  <c r="W41" i="6" s="1"/>
  <c r="X41" i="6" s="1"/>
  <c r="W42" i="6" s="1"/>
  <c r="X42" i="6" s="1"/>
  <c r="W43" i="6" s="1"/>
  <c r="X43" i="6" s="1"/>
  <c r="W44" i="6" s="1"/>
  <c r="X44" i="6" s="1"/>
  <c r="W45" i="6" s="1"/>
  <c r="X45" i="6" s="1"/>
  <c r="W46" i="6" s="1"/>
  <c r="X46" i="6" s="1"/>
  <c r="W47" i="6" s="1"/>
  <c r="X47" i="6" s="1"/>
  <c r="W48" i="6" s="1"/>
  <c r="X48" i="6" s="1"/>
  <c r="X28" i="5"/>
  <c r="W29" i="5" s="1"/>
  <c r="Y28" i="5"/>
  <c r="X29" i="5" l="1"/>
  <c r="W30" i="5" s="1"/>
  <c r="AD75" i="5"/>
  <c r="AJ75" i="5" s="1"/>
  <c r="AB76" i="5"/>
  <c r="Y45" i="6"/>
  <c r="Y44" i="6"/>
  <c r="Y43" i="6"/>
  <c r="Y42" i="6"/>
  <c r="Y40" i="6"/>
  <c r="Y41" i="6"/>
  <c r="Y38" i="6"/>
  <c r="Y39" i="6"/>
  <c r="Y37" i="6"/>
  <c r="Y35" i="6"/>
  <c r="Y46" i="6"/>
  <c r="Y36" i="6"/>
  <c r="Y33" i="6"/>
  <c r="Y34" i="6"/>
  <c r="Y32" i="6"/>
  <c r="Y48" i="6"/>
  <c r="Y47" i="6"/>
  <c r="Y31" i="6"/>
  <c r="Y29" i="6"/>
  <c r="Y30" i="6"/>
  <c r="Y29" i="5"/>
  <c r="X30" i="5" l="1"/>
  <c r="W31" i="5" s="1"/>
  <c r="Y31" i="5" s="1"/>
  <c r="Y30" i="5"/>
  <c r="AD76" i="5"/>
  <c r="AJ76" i="5" s="1"/>
  <c r="AC76" i="5"/>
  <c r="AB77" i="5" s="1"/>
  <c r="X31" i="5" l="1"/>
  <c r="W32" i="5" s="1"/>
  <c r="AC77" i="5"/>
  <c r="AD77" i="5"/>
  <c r="AJ77" i="5" s="1"/>
  <c r="X32" i="5" l="1"/>
  <c r="W33" i="5" s="1"/>
  <c r="Y32" i="5"/>
  <c r="Y33" i="5" l="1"/>
  <c r="X33" i="5"/>
  <c r="W34" i="5" s="1"/>
  <c r="X34" i="5" s="1"/>
  <c r="W35" i="5" s="1"/>
  <c r="Y34" i="5" l="1"/>
  <c r="Y35" i="5"/>
  <c r="X35" i="5"/>
  <c r="W36" i="5" s="1"/>
  <c r="X36" i="5" s="1"/>
  <c r="W37" i="5" s="1"/>
  <c r="Y36" i="5" l="1"/>
  <c r="Y37" i="5"/>
  <c r="X37" i="5"/>
  <c r="W38" i="5" s="1"/>
  <c r="X38" i="5" l="1"/>
  <c r="W39" i="5" s="1"/>
  <c r="Y39" i="5"/>
  <c r="Y38" i="5"/>
  <c r="X39" i="5" l="1"/>
  <c r="W40" i="5" s="1"/>
  <c r="Y40" i="5" s="1"/>
  <c r="X40" i="5" l="1"/>
  <c r="W41" i="5" s="1"/>
  <c r="Y41" i="5" s="1"/>
  <c r="X41" i="5" l="1"/>
  <c r="W42" i="5" s="1"/>
  <c r="X42" i="5" l="1"/>
  <c r="W43" i="5" s="1"/>
  <c r="Y42" i="5"/>
  <c r="X43" i="5" l="1"/>
  <c r="W44" i="5" s="1"/>
  <c r="Y43" i="5"/>
  <c r="Y44" i="5"/>
  <c r="X44" i="5" l="1"/>
  <c r="W45" i="5" s="1"/>
  <c r="Y45" i="5" l="1"/>
  <c r="X45" i="5"/>
  <c r="W46" i="5" s="1"/>
  <c r="X46" i="5" l="1"/>
  <c r="W47" i="5" s="1"/>
  <c r="X47" i="5" s="1"/>
  <c r="W48" i="5" s="1"/>
  <c r="X48" i="5" s="1"/>
  <c r="W49" i="5" s="1"/>
  <c r="X49" i="5" s="1"/>
  <c r="W50" i="5" s="1"/>
  <c r="X50" i="5" s="1"/>
  <c r="W51" i="5" s="1"/>
  <c r="X51" i="5" s="1"/>
  <c r="W52" i="5" s="1"/>
  <c r="X52" i="5" s="1"/>
  <c r="W53" i="5" s="1"/>
  <c r="X53" i="5" s="1"/>
  <c r="W54" i="5" s="1"/>
  <c r="X54" i="5" s="1"/>
  <c r="W55" i="5" s="1"/>
  <c r="X55" i="5" s="1"/>
  <c r="W56" i="5" s="1"/>
  <c r="X56" i="5" s="1"/>
  <c r="W57" i="5" s="1"/>
  <c r="X57" i="5" s="1"/>
  <c r="W58" i="5" s="1"/>
  <c r="X58" i="5" s="1"/>
  <c r="W59" i="5" s="1"/>
  <c r="X59" i="5" s="1"/>
  <c r="W60" i="5" s="1"/>
  <c r="X60" i="5" s="1"/>
  <c r="W61" i="5" s="1"/>
  <c r="X61" i="5" s="1"/>
  <c r="W62" i="5" s="1"/>
  <c r="X62" i="5" s="1"/>
  <c r="W63" i="5" s="1"/>
  <c r="X63" i="5" s="1"/>
  <c r="W64" i="5" s="1"/>
  <c r="X64" i="5" s="1"/>
  <c r="W65" i="5" s="1"/>
  <c r="X65" i="5" s="1"/>
  <c r="W66" i="5" s="1"/>
  <c r="X66" i="5" s="1"/>
  <c r="W67" i="5" s="1"/>
  <c r="X67" i="5" s="1"/>
  <c r="W68" i="5" s="1"/>
  <c r="X68" i="5" s="1"/>
  <c r="W69" i="5" s="1"/>
  <c r="X69" i="5" s="1"/>
  <c r="W70" i="5" s="1"/>
  <c r="X70" i="5" s="1"/>
  <c r="W71" i="5" s="1"/>
  <c r="X71" i="5" s="1"/>
  <c r="W72" i="5" s="1"/>
  <c r="X72" i="5" s="1"/>
  <c r="W73" i="5" s="1"/>
  <c r="X73" i="5" s="1"/>
  <c r="W74" i="5" s="1"/>
  <c r="X74" i="5" s="1"/>
  <c r="W75" i="5" s="1"/>
  <c r="Y46" i="5"/>
  <c r="Y50" i="5" l="1"/>
  <c r="Y51" i="5"/>
  <c r="Y58" i="5"/>
  <c r="Y53" i="5"/>
  <c r="Y52" i="5"/>
  <c r="Y47" i="5"/>
  <c r="Y48" i="5"/>
  <c r="Y59" i="5"/>
  <c r="Y49" i="5"/>
  <c r="Y63" i="5"/>
  <c r="Y62" i="5"/>
  <c r="Y61" i="5"/>
  <c r="Y70" i="5"/>
  <c r="Y67" i="5"/>
  <c r="Y65" i="5"/>
  <c r="Y56" i="5"/>
  <c r="Y57" i="5"/>
  <c r="Y72" i="5"/>
  <c r="Y66" i="5"/>
  <c r="Y64" i="5"/>
  <c r="Y55" i="5"/>
  <c r="Y75" i="5"/>
  <c r="Y74" i="5"/>
  <c r="Y73" i="5"/>
  <c r="Y68" i="5"/>
  <c r="Y54" i="5"/>
  <c r="Y69" i="5"/>
  <c r="Y71" i="5"/>
  <c r="Y60" i="5"/>
  <c r="X75" i="5"/>
  <c r="W76" i="5" s="1"/>
  <c r="X76" i="5" s="1"/>
  <c r="W77" i="5" s="1"/>
  <c r="X77" i="5" s="1"/>
  <c r="Y77" i="5" l="1"/>
  <c r="Y76" i="5"/>
</calcChain>
</file>

<file path=xl/sharedStrings.xml><?xml version="1.0" encoding="utf-8"?>
<sst xmlns="http://schemas.openxmlformats.org/spreadsheetml/2006/main" count="584" uniqueCount="270">
  <si>
    <t>F</t>
  </si>
  <si>
    <t>f</t>
  </si>
  <si>
    <t>Cpx</t>
    <phoneticPr fontId="2" type="noConversion"/>
  </si>
  <si>
    <t>Grt</t>
    <phoneticPr fontId="2" type="noConversion"/>
  </si>
  <si>
    <t>Dy</t>
    <phoneticPr fontId="1" type="noConversion"/>
  </si>
  <si>
    <t>Yb</t>
    <phoneticPr fontId="1" type="noConversion"/>
  </si>
  <si>
    <t>CaO</t>
    <phoneticPr fontId="1" type="noConversion"/>
  </si>
  <si>
    <t>F</t>
    <phoneticPr fontId="1" type="noConversion"/>
  </si>
  <si>
    <t>f</t>
    <phoneticPr fontId="1" type="noConversion"/>
  </si>
  <si>
    <t>Pyroxenite</t>
    <phoneticPr fontId="1" type="noConversion"/>
  </si>
  <si>
    <t>Opx</t>
    <phoneticPr fontId="1" type="noConversion"/>
  </si>
  <si>
    <t>Ol</t>
    <phoneticPr fontId="1" type="noConversion"/>
  </si>
  <si>
    <t>Samples</t>
  </si>
  <si>
    <t>Type</t>
  </si>
  <si>
    <t>45DS1</t>
  </si>
  <si>
    <t>Seamount</t>
    <phoneticPr fontId="0" type="noConversion"/>
  </si>
  <si>
    <t>51DS4</t>
  </si>
  <si>
    <t>46DS2</t>
  </si>
  <si>
    <t>48DS6</t>
  </si>
  <si>
    <t>51DS2</t>
  </si>
  <si>
    <t>33GTV2</t>
  </si>
  <si>
    <t>55SLS6</t>
  </si>
  <si>
    <t>P5</t>
  </si>
  <si>
    <t>Tedside</t>
    <phoneticPr fontId="0" type="noConversion"/>
  </si>
  <si>
    <t>P7</t>
  </si>
  <si>
    <t xml:space="preserve">P8 </t>
  </si>
  <si>
    <t>P9</t>
  </si>
  <si>
    <t>P10</t>
  </si>
  <si>
    <t>P11</t>
  </si>
  <si>
    <t>Post-erosional</t>
    <phoneticPr fontId="0" type="noConversion"/>
  </si>
  <si>
    <t>P12</t>
  </si>
  <si>
    <t>P1</t>
  </si>
  <si>
    <t>Cu</t>
  </si>
  <si>
    <t>Zn</t>
  </si>
  <si>
    <t>Ga</t>
  </si>
  <si>
    <t>Rb</t>
  </si>
  <si>
    <t>Sr</t>
  </si>
  <si>
    <t>Y</t>
  </si>
  <si>
    <t>Zr</t>
  </si>
  <si>
    <t>Nb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</si>
  <si>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</si>
  <si>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</si>
  <si>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</si>
  <si>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</si>
  <si>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</si>
  <si>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</si>
  <si>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</si>
  <si>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</si>
  <si>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</si>
  <si>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</si>
  <si>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</si>
  <si>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</si>
  <si>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</si>
  <si>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</si>
  <si>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</si>
  <si>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Hf</t>
  </si>
  <si>
    <t>Ta</t>
  </si>
  <si>
    <t>Pb</t>
  </si>
  <si>
    <t>Th</t>
  </si>
  <si>
    <t>U</t>
  </si>
  <si>
    <t>References</t>
  </si>
  <si>
    <t>Standards</t>
    <phoneticPr fontId="0" type="noConversion"/>
  </si>
  <si>
    <t>SRM915a</t>
    <phoneticPr fontId="0" type="noConversion"/>
  </si>
  <si>
    <t>This study</t>
    <phoneticPr fontId="0" type="noConversion"/>
  </si>
  <si>
    <t>Eriksen and Jacobsen (2022)</t>
    <phoneticPr fontId="0" type="noConversion"/>
  </si>
  <si>
    <t>SRM915b</t>
    <phoneticPr fontId="0" type="noConversion"/>
  </si>
  <si>
    <t>Atlantic seawater</t>
    <phoneticPr fontId="0" type="noConversion"/>
  </si>
  <si>
    <t>BHVO-2</t>
    <phoneticPr fontId="0" type="noConversion"/>
  </si>
  <si>
    <t>Sum</t>
  </si>
  <si>
    <r>
      <t>cpx</t>
    </r>
    <r>
      <rPr>
        <vertAlign val="subscript"/>
        <sz val="10"/>
        <color theme="1"/>
        <rFont val="Arial"/>
        <family val="2"/>
      </rPr>
      <t>residue</t>
    </r>
  </si>
  <si>
    <r>
      <t>grt</t>
    </r>
    <r>
      <rPr>
        <vertAlign val="subscript"/>
        <sz val="10"/>
        <color theme="1"/>
        <rFont val="Arial"/>
        <family val="2"/>
      </rPr>
      <t>residue</t>
    </r>
  </si>
  <si>
    <r>
      <t>opx</t>
    </r>
    <r>
      <rPr>
        <vertAlign val="subscript"/>
        <sz val="10"/>
        <color theme="1"/>
        <rFont val="Arial"/>
        <family val="2"/>
      </rPr>
      <t>residue</t>
    </r>
  </si>
  <si>
    <r>
      <t>ol</t>
    </r>
    <r>
      <rPr>
        <vertAlign val="subscript"/>
        <sz val="10"/>
        <color theme="1"/>
        <rFont val="Arial"/>
        <family val="2"/>
      </rPr>
      <t>residue</t>
    </r>
  </si>
  <si>
    <r>
      <t>(grt</t>
    </r>
    <r>
      <rPr>
        <vertAlign val="subscript"/>
        <sz val="10"/>
        <color theme="1"/>
        <rFont val="Arial"/>
        <family val="2"/>
      </rPr>
      <t>residue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N</t>
    </r>
  </si>
  <si>
    <r>
      <t>(opx</t>
    </r>
    <r>
      <rPr>
        <vertAlign val="subscript"/>
        <sz val="10"/>
        <color theme="1"/>
        <rFont val="Arial"/>
        <family val="2"/>
      </rPr>
      <t>residue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N</t>
    </r>
  </si>
  <si>
    <r>
      <t>(ol</t>
    </r>
    <r>
      <rPr>
        <vertAlign val="subscript"/>
        <sz val="10"/>
        <color theme="1"/>
        <rFont val="Arial"/>
        <family val="2"/>
      </rPr>
      <t>residue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N</t>
    </r>
  </si>
  <si>
    <r>
      <t>D</t>
    </r>
    <r>
      <rPr>
        <vertAlign val="subscript"/>
        <sz val="10"/>
        <color theme="1"/>
        <rFont val="Arial"/>
        <family val="2"/>
      </rPr>
      <t>Ca</t>
    </r>
  </si>
  <si>
    <r>
      <t>P</t>
    </r>
    <r>
      <rPr>
        <vertAlign val="subscript"/>
        <sz val="10"/>
        <color theme="1"/>
        <rFont val="Arial"/>
        <family val="2"/>
      </rPr>
      <t>Ca</t>
    </r>
  </si>
  <si>
    <r>
      <t>CaO</t>
    </r>
    <r>
      <rPr>
        <vertAlign val="subscript"/>
        <sz val="10"/>
        <color theme="1"/>
        <rFont val="Arial"/>
        <family val="2"/>
      </rPr>
      <t>instant melt</t>
    </r>
  </si>
  <si>
    <r>
      <t>CaO</t>
    </r>
    <r>
      <rPr>
        <vertAlign val="subscript"/>
        <sz val="10"/>
        <color theme="1"/>
        <rFont val="Arial"/>
        <family val="2"/>
      </rPr>
      <t>residue</t>
    </r>
  </si>
  <si>
    <r>
      <t>CaO</t>
    </r>
    <r>
      <rPr>
        <vertAlign val="subscript"/>
        <sz val="10"/>
        <color theme="1"/>
        <rFont val="Arial"/>
        <family val="2"/>
      </rPr>
      <t>cpx residue</t>
    </r>
  </si>
  <si>
    <r>
      <t>CaO</t>
    </r>
    <r>
      <rPr>
        <vertAlign val="subscript"/>
        <sz val="10"/>
        <color theme="1"/>
        <rFont val="Arial"/>
        <family val="2"/>
      </rPr>
      <t>grt residue</t>
    </r>
  </si>
  <si>
    <r>
      <t>CaO</t>
    </r>
    <r>
      <rPr>
        <vertAlign val="subscript"/>
        <sz val="10"/>
        <color theme="1"/>
        <rFont val="Arial"/>
        <family val="2"/>
      </rPr>
      <t>opx residue</t>
    </r>
  </si>
  <si>
    <r>
      <t>CaO</t>
    </r>
    <r>
      <rPr>
        <vertAlign val="subscript"/>
        <sz val="10"/>
        <color theme="1"/>
        <rFont val="Arial"/>
        <family val="2"/>
      </rPr>
      <t>ol residue</t>
    </r>
  </si>
  <si>
    <r>
      <t>CaO</t>
    </r>
    <r>
      <rPr>
        <vertAlign val="subscript"/>
        <sz val="10"/>
        <color theme="1"/>
        <rFont val="Arial"/>
        <family val="2"/>
      </rPr>
      <t>sp residue</t>
    </r>
  </si>
  <si>
    <r>
      <t>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</t>
    </r>
    <r>
      <rPr>
        <vertAlign val="subscript"/>
        <sz val="10"/>
        <color theme="1"/>
        <rFont val="Arial"/>
        <family val="2"/>
      </rPr>
      <t>melt-residue</t>
    </r>
  </si>
  <si>
    <r>
      <t>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</t>
    </r>
    <r>
      <rPr>
        <vertAlign val="subscript"/>
        <sz val="10"/>
        <color theme="1"/>
        <rFont val="Arial"/>
        <family val="2"/>
      </rPr>
      <t>instant melt</t>
    </r>
  </si>
  <si>
    <r>
      <t>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</t>
    </r>
    <r>
      <rPr>
        <vertAlign val="subscript"/>
        <sz val="10"/>
        <color theme="1"/>
        <rFont val="Arial"/>
        <family val="2"/>
      </rPr>
      <t>residue</t>
    </r>
  </si>
  <si>
    <r>
      <t>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</t>
    </r>
    <r>
      <rPr>
        <vertAlign val="subscript"/>
        <sz val="10"/>
        <color theme="1"/>
        <rFont val="Arial"/>
        <family val="2"/>
      </rPr>
      <t>aggregate melt</t>
    </r>
  </si>
  <si>
    <r>
      <t>D</t>
    </r>
    <r>
      <rPr>
        <vertAlign val="subscript"/>
        <sz val="10"/>
        <color theme="1"/>
        <rFont val="Arial"/>
        <family val="2"/>
      </rPr>
      <t>Dy</t>
    </r>
  </si>
  <si>
    <r>
      <t>P</t>
    </r>
    <r>
      <rPr>
        <vertAlign val="subscript"/>
        <sz val="10"/>
        <color theme="1"/>
        <rFont val="Arial"/>
        <family val="2"/>
      </rPr>
      <t>Dy</t>
    </r>
  </si>
  <si>
    <r>
      <t>Dy</t>
    </r>
    <r>
      <rPr>
        <vertAlign val="subscript"/>
        <sz val="10"/>
        <color theme="1"/>
        <rFont val="Arial"/>
        <family val="2"/>
      </rPr>
      <t>instant melt</t>
    </r>
  </si>
  <si>
    <r>
      <t>Dy</t>
    </r>
    <r>
      <rPr>
        <vertAlign val="subscript"/>
        <sz val="10"/>
        <color theme="1"/>
        <rFont val="Arial"/>
        <family val="2"/>
      </rPr>
      <t>Residue</t>
    </r>
  </si>
  <si>
    <r>
      <t>Dy</t>
    </r>
    <r>
      <rPr>
        <vertAlign val="subscript"/>
        <sz val="10"/>
        <color theme="1"/>
        <rFont val="Arial"/>
        <family val="2"/>
      </rPr>
      <t>aggregate melt</t>
    </r>
  </si>
  <si>
    <r>
      <t>D</t>
    </r>
    <r>
      <rPr>
        <vertAlign val="subscript"/>
        <sz val="10"/>
        <color theme="1"/>
        <rFont val="Arial"/>
        <family val="2"/>
      </rPr>
      <t>Yb</t>
    </r>
  </si>
  <si>
    <r>
      <t>P</t>
    </r>
    <r>
      <rPr>
        <vertAlign val="subscript"/>
        <sz val="10"/>
        <color theme="1"/>
        <rFont val="Arial"/>
        <family val="2"/>
      </rPr>
      <t>Yb</t>
    </r>
  </si>
  <si>
    <r>
      <t>Yb</t>
    </r>
    <r>
      <rPr>
        <vertAlign val="subscript"/>
        <sz val="10"/>
        <color theme="1"/>
        <rFont val="Arial"/>
        <family val="2"/>
      </rPr>
      <t>instant melt</t>
    </r>
  </si>
  <si>
    <r>
      <t>Yb</t>
    </r>
    <r>
      <rPr>
        <vertAlign val="subscript"/>
        <sz val="10"/>
        <color theme="1"/>
        <rFont val="Arial"/>
        <family val="2"/>
      </rPr>
      <t>residue</t>
    </r>
  </si>
  <si>
    <r>
      <t>Yb</t>
    </r>
    <r>
      <rPr>
        <vertAlign val="subscript"/>
        <sz val="10"/>
        <color theme="1"/>
        <rFont val="Arial"/>
        <family val="2"/>
      </rPr>
      <t>aggregate melt</t>
    </r>
  </si>
  <si>
    <r>
      <t>CaO</t>
    </r>
    <r>
      <rPr>
        <vertAlign val="subscript"/>
        <sz val="10"/>
        <color rgb="FF000000"/>
        <rFont val="Arial"/>
        <family val="2"/>
      </rPr>
      <t>aggregate melt</t>
    </r>
  </si>
  <si>
    <r>
      <t>CaO</t>
    </r>
    <r>
      <rPr>
        <vertAlign val="subscript"/>
        <sz val="10"/>
        <color theme="1"/>
        <rFont val="Arial"/>
        <family val="2"/>
      </rPr>
      <t>co residue</t>
    </r>
  </si>
  <si>
    <r>
      <t>δ</t>
    </r>
    <r>
      <rPr>
        <vertAlign val="superscript"/>
        <sz val="10"/>
        <color theme="1"/>
        <rFont val="Arial"/>
        <family val="2"/>
      </rPr>
      <t>44/40</t>
    </r>
    <r>
      <rPr>
        <sz val="10"/>
        <color theme="1"/>
        <rFont val="Arial"/>
        <family val="2"/>
      </rPr>
      <t>Ca</t>
    </r>
  </si>
  <si>
    <r>
      <t>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</t>
    </r>
  </si>
  <si>
    <r>
      <t>δ</t>
    </r>
    <r>
      <rPr>
        <vertAlign val="superscript"/>
        <sz val="10"/>
        <color rgb="FF000000"/>
        <rFont val="Arial"/>
        <family val="2"/>
      </rPr>
      <t>44/42</t>
    </r>
    <r>
      <rPr>
        <sz val="10"/>
        <color rgb="FF000000"/>
        <rFont val="Arial"/>
        <family val="2"/>
      </rPr>
      <t>Ca</t>
    </r>
  </si>
  <si>
    <r>
      <t>(Dy/Yb)</t>
    </r>
    <r>
      <rPr>
        <vertAlign val="subscript"/>
        <sz val="10"/>
        <color rgb="FF000000"/>
        <rFont val="Arial"/>
        <family val="2"/>
      </rPr>
      <t>N</t>
    </r>
  </si>
  <si>
    <t>Results of eclogite melting calculations using the non-modal batch melting model.</t>
  </si>
  <si>
    <t>Results of pyroxenite melting calculations using the non-modal batch melting model.</t>
  </si>
  <si>
    <t>Input parameters for the eclogite melting model used in this study</t>
  </si>
  <si>
    <t>Input parameters for the melting model of secondary pyroxenite 2 used in this study</t>
  </si>
  <si>
    <t>Input parameters for the melting model of secondary pyroxenite 1 used in this study</t>
  </si>
  <si>
    <r>
      <t>CaO</t>
    </r>
    <r>
      <rPr>
        <vertAlign val="superscript"/>
        <sz val="10"/>
        <color rgb="FF000000"/>
        <rFont val="Arial"/>
        <family val="2"/>
      </rPr>
      <t>b</t>
    </r>
  </si>
  <si>
    <r>
      <t>Initial Yb</t>
    </r>
    <r>
      <rPr>
        <vertAlign val="superscript"/>
        <sz val="10"/>
        <color rgb="FF231F20"/>
        <rFont val="Arial"/>
        <family val="2"/>
      </rPr>
      <t>e</t>
    </r>
  </si>
  <si>
    <r>
      <t>Initial Dy</t>
    </r>
    <r>
      <rPr>
        <vertAlign val="superscript"/>
        <sz val="10"/>
        <color rgb="FF000000"/>
        <rFont val="Arial"/>
        <family val="2"/>
      </rPr>
      <t>e</t>
    </r>
  </si>
  <si>
    <r>
      <t>Initial δ</t>
    </r>
    <r>
      <rPr>
        <vertAlign val="superscript"/>
        <sz val="10"/>
        <color rgb="FF231F20"/>
        <rFont val="Arial"/>
        <family val="2"/>
      </rPr>
      <t>44/42</t>
    </r>
    <r>
      <rPr>
        <sz val="10"/>
        <color rgb="FF231F20"/>
        <rFont val="Arial"/>
        <family val="2"/>
      </rPr>
      <t>Ca</t>
    </r>
    <r>
      <rPr>
        <vertAlign val="superscript"/>
        <sz val="10"/>
        <color rgb="FF231F20"/>
        <rFont val="Arial"/>
        <family val="2"/>
      </rPr>
      <t>f</t>
    </r>
  </si>
  <si>
    <r>
      <t>HPEM</t>
    </r>
    <r>
      <rPr>
        <vertAlign val="superscript"/>
        <sz val="10"/>
        <color rgb="FF000000"/>
        <rFont val="Arial"/>
        <family val="2"/>
      </rPr>
      <t>a</t>
    </r>
  </si>
  <si>
    <r>
      <t>PM</t>
    </r>
    <r>
      <rPr>
        <vertAlign val="superscript"/>
        <sz val="10"/>
        <color rgb="FF000000"/>
        <rFont val="Arial"/>
        <family val="2"/>
      </rPr>
      <t>b</t>
    </r>
  </si>
  <si>
    <r>
      <t>CaO</t>
    </r>
    <r>
      <rPr>
        <vertAlign val="superscript"/>
        <sz val="10"/>
        <color rgb="FF000000"/>
        <rFont val="Arial"/>
        <family val="2"/>
      </rPr>
      <t>c</t>
    </r>
  </si>
  <si>
    <r>
      <t>Initial Dy</t>
    </r>
    <r>
      <rPr>
        <vertAlign val="superscript"/>
        <sz val="10"/>
        <color theme="1"/>
        <rFont val="Arial"/>
        <family val="2"/>
      </rPr>
      <t>c</t>
    </r>
  </si>
  <si>
    <r>
      <t>Initial Yb</t>
    </r>
    <r>
      <rPr>
        <vertAlign val="superscript"/>
        <sz val="10"/>
        <color theme="1"/>
        <rFont val="Arial"/>
        <family val="2"/>
      </rPr>
      <t>c</t>
    </r>
  </si>
  <si>
    <r>
      <t>Initial 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</t>
    </r>
    <r>
      <rPr>
        <vertAlign val="superscript"/>
        <sz val="10"/>
        <color theme="1"/>
        <rFont val="Arial"/>
        <family val="2"/>
      </rPr>
      <t>c</t>
    </r>
  </si>
  <si>
    <r>
      <t>D</t>
    </r>
    <r>
      <rPr>
        <vertAlign val="subscript"/>
        <sz val="10"/>
        <color rgb="FF000000"/>
        <rFont val="Arial"/>
        <family val="2"/>
      </rPr>
      <t>Ca</t>
    </r>
    <r>
      <rPr>
        <vertAlign val="superscript"/>
        <sz val="10"/>
        <color rgb="FF000000"/>
        <rFont val="Arial"/>
        <family val="2"/>
      </rPr>
      <t>d</t>
    </r>
  </si>
  <si>
    <r>
      <t>D</t>
    </r>
    <r>
      <rPr>
        <vertAlign val="subscript"/>
        <sz val="10"/>
        <color rgb="FF000000"/>
        <rFont val="Arial"/>
        <family val="2"/>
      </rPr>
      <t>Ca</t>
    </r>
    <r>
      <rPr>
        <vertAlign val="superscript"/>
        <sz val="10"/>
        <color rgb="FF000000"/>
        <rFont val="Arial"/>
        <family val="2"/>
      </rPr>
      <t>b</t>
    </r>
  </si>
  <si>
    <r>
      <t>D</t>
    </r>
    <r>
      <rPr>
        <vertAlign val="subscript"/>
        <sz val="10"/>
        <color rgb="FF000000"/>
        <rFont val="Arial"/>
        <family val="2"/>
      </rPr>
      <t>Dy</t>
    </r>
    <r>
      <rPr>
        <vertAlign val="superscript"/>
        <sz val="10"/>
        <color rgb="FF000000"/>
        <rFont val="Arial"/>
        <family val="2"/>
      </rPr>
      <t>a</t>
    </r>
  </si>
  <si>
    <r>
      <t>D</t>
    </r>
    <r>
      <rPr>
        <vertAlign val="subscript"/>
        <sz val="10"/>
        <color rgb="FF000000"/>
        <rFont val="Arial"/>
        <family val="2"/>
      </rPr>
      <t>Yb</t>
    </r>
    <r>
      <rPr>
        <vertAlign val="superscript"/>
        <sz val="10"/>
        <color rgb="FF000000"/>
        <rFont val="Arial"/>
        <family val="2"/>
      </rPr>
      <t>a</t>
    </r>
  </si>
  <si>
    <r>
      <t>D</t>
    </r>
    <r>
      <rPr>
        <vertAlign val="subscript"/>
        <sz val="10"/>
        <color rgb="FF000000"/>
        <rFont val="Arial"/>
        <family val="2"/>
      </rPr>
      <t>Dy</t>
    </r>
    <r>
      <rPr>
        <vertAlign val="superscript"/>
        <sz val="10"/>
        <color rgb="FF000000"/>
        <rFont val="Arial"/>
        <family val="2"/>
      </rPr>
      <t>e</t>
    </r>
  </si>
  <si>
    <r>
      <t>D</t>
    </r>
    <r>
      <rPr>
        <vertAlign val="subscript"/>
        <sz val="10"/>
        <color rgb="FF000000"/>
        <rFont val="Arial"/>
        <family val="2"/>
      </rPr>
      <t>Yb</t>
    </r>
    <r>
      <rPr>
        <vertAlign val="superscript"/>
        <sz val="10"/>
        <color rgb="FF000000"/>
        <rFont val="Arial"/>
        <family val="2"/>
      </rPr>
      <t>e</t>
    </r>
  </si>
  <si>
    <r>
      <t>Initial mode</t>
    </r>
    <r>
      <rPr>
        <vertAlign val="superscript"/>
        <sz val="10"/>
        <color rgb="FF000000"/>
        <rFont val="Arial"/>
        <family val="2"/>
      </rPr>
      <t>a</t>
    </r>
  </si>
  <si>
    <r>
      <t>Melting mode</t>
    </r>
    <r>
      <rPr>
        <vertAlign val="superscript"/>
        <sz val="10"/>
        <color rgb="FF000000"/>
        <rFont val="Arial"/>
        <family val="2"/>
      </rPr>
      <t>a</t>
    </r>
  </si>
  <si>
    <r>
      <t>Melting mode</t>
    </r>
    <r>
      <rPr>
        <vertAlign val="superscript"/>
        <sz val="10"/>
        <color rgb="FF000000"/>
        <rFont val="Arial"/>
        <family val="2"/>
      </rPr>
      <t>b</t>
    </r>
  </si>
  <si>
    <r>
      <t>CaO</t>
    </r>
    <r>
      <rPr>
        <vertAlign val="superscript"/>
        <sz val="10"/>
        <color rgb="FF000000"/>
        <rFont val="Arial"/>
        <family val="2"/>
      </rPr>
      <t>a</t>
    </r>
  </si>
  <si>
    <r>
      <t>D</t>
    </r>
    <r>
      <rPr>
        <vertAlign val="subscript"/>
        <sz val="10"/>
        <color rgb="FF000000"/>
        <rFont val="Arial"/>
        <family val="2"/>
      </rPr>
      <t>Ca</t>
    </r>
    <r>
      <rPr>
        <vertAlign val="superscript"/>
        <sz val="10"/>
        <color rgb="FF000000"/>
        <rFont val="Arial"/>
        <family val="2"/>
      </rPr>
      <t>a</t>
    </r>
  </si>
  <si>
    <r>
      <t>D</t>
    </r>
    <r>
      <rPr>
        <vertAlign val="subscript"/>
        <sz val="10"/>
        <color rgb="FF000000"/>
        <rFont val="Arial"/>
        <family val="2"/>
      </rPr>
      <t>Dy</t>
    </r>
    <r>
      <rPr>
        <vertAlign val="superscript"/>
        <sz val="10"/>
        <color rgb="FF000000"/>
        <rFont val="Arial"/>
        <family val="2"/>
      </rPr>
      <t>b</t>
    </r>
  </si>
  <si>
    <r>
      <t>D</t>
    </r>
    <r>
      <rPr>
        <vertAlign val="subscript"/>
        <sz val="10"/>
        <color rgb="FF000000"/>
        <rFont val="Arial"/>
        <family val="2"/>
      </rPr>
      <t>Yb</t>
    </r>
    <r>
      <rPr>
        <vertAlign val="superscript"/>
        <sz val="10"/>
        <color rgb="FF000000"/>
        <rFont val="Arial"/>
        <family val="2"/>
      </rPr>
      <t>b</t>
    </r>
  </si>
  <si>
    <r>
      <t>Initial Dy</t>
    </r>
    <r>
      <rPr>
        <vertAlign val="superscript"/>
        <sz val="10"/>
        <color theme="1"/>
        <rFont val="Arial"/>
        <family val="2"/>
      </rPr>
      <t>e</t>
    </r>
  </si>
  <si>
    <r>
      <t>Initial Yb</t>
    </r>
    <r>
      <rPr>
        <vertAlign val="superscript"/>
        <sz val="10"/>
        <color theme="1"/>
        <rFont val="Arial"/>
        <family val="2"/>
      </rPr>
      <t>e</t>
    </r>
  </si>
  <si>
    <r>
      <t>Initial 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</t>
    </r>
    <r>
      <rPr>
        <vertAlign val="superscript"/>
        <sz val="10"/>
        <color theme="1"/>
        <rFont val="Arial"/>
        <family val="2"/>
      </rPr>
      <t>f</t>
    </r>
  </si>
  <si>
    <t>Eriksen, Z.T., Jacobsen, S.B. (2022) Calcium isotope constraints on OIB and MORB petrogenesis: The importance of melt mixing. Earth and Planetary Science Letters 593, 117665.</t>
  </si>
  <si>
    <r>
      <t>ε</t>
    </r>
    <r>
      <rPr>
        <vertAlign val="superscript"/>
        <sz val="10"/>
        <color theme="1"/>
        <rFont val="Arial"/>
        <family val="2"/>
      </rPr>
      <t>40/44</t>
    </r>
    <r>
      <rPr>
        <sz val="10"/>
        <color theme="1"/>
        <rFont val="Arial"/>
        <family val="2"/>
      </rPr>
      <t>Ca</t>
    </r>
    <r>
      <rPr>
        <vertAlign val="superscript"/>
        <sz val="10"/>
        <color theme="1"/>
        <rFont val="Arial"/>
        <family val="2"/>
      </rPr>
      <t>b</t>
    </r>
  </si>
  <si>
    <t>Reference</t>
  </si>
  <si>
    <t>Sobolev, A.V., Hofmann, A.W., Nikogosian, I.K. (2000) Recycled oceanic crust observed in ‘ghost plagioclase’ within the source of Mauna Loa lavas. Nature 404, 986–990.</t>
  </si>
  <si>
    <t>Thomson, A.R., Walter, M.J., Kohn, S.C., Brooker, R.A. (2016) Slab melting as a barrier to deep carbon subduction. Nature 529, 76–79.</t>
  </si>
  <si>
    <t>Antonelli, M.A., Schiller, M., Schauble, E.A., Mittal, T., DePaolo, D.J., Chacko, T., Grew, E.S., Tripoli, B. (2019) Kinetic and equilibrium Ca isotope effects in high-T rocks and minerals. Earth and Planetary Science Letters 517, 71–82.</t>
  </si>
  <si>
    <t>Zhang, H., Wang, Y., He, Y., Teng, F., Jacobsen, S.B., Helz, R.T., Marsh, B.D., Huang, S. (2018) No Measurable Calcium Isotopic Fractionation During Crystallization of Kilauea Iki Lava Lake. Geochemistry, Geophysics, Geosystems 19, 3128–3139.</t>
  </si>
  <si>
    <t>Arevalo, R., McDonough, W.F. (2010) Chemical variations and regional diversity observed in MORB. Chemical Geology 271, 70–85.</t>
  </si>
  <si>
    <r>
      <t>(cpx</t>
    </r>
    <r>
      <rPr>
        <vertAlign val="subscript"/>
        <sz val="10"/>
        <color theme="1"/>
        <rFont val="Arial"/>
        <family val="2"/>
      </rPr>
      <t>residue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g</t>
    </r>
  </si>
  <si>
    <t>g. The subscript N denotes normalization of residual phases to 100%.</t>
  </si>
  <si>
    <r>
      <t>(cpx</t>
    </r>
    <r>
      <rPr>
        <vertAlign val="subscript"/>
        <sz val="10"/>
        <color theme="1"/>
        <rFont val="Arial"/>
        <family val="2"/>
      </rPr>
      <t>residue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h</t>
    </r>
  </si>
  <si>
    <t>h. The subscript N denotes normalization of residual phases to 100%.</t>
  </si>
  <si>
    <r>
      <t>References</t>
    </r>
    <r>
      <rPr>
        <vertAlign val="superscript"/>
        <sz val="10"/>
        <color theme="1"/>
        <rFont val="Arial"/>
        <family val="2"/>
      </rPr>
      <t>a</t>
    </r>
  </si>
  <si>
    <t>Eriksen and Jacobsen (2022)</t>
  </si>
  <si>
    <t>Spl</t>
  </si>
  <si>
    <t>Coe</t>
  </si>
  <si>
    <r>
      <t>spl</t>
    </r>
    <r>
      <rPr>
        <vertAlign val="subscript"/>
        <sz val="10"/>
        <color theme="1"/>
        <rFont val="Arial"/>
        <family val="2"/>
      </rPr>
      <t>residue</t>
    </r>
  </si>
  <si>
    <r>
      <t>(spl</t>
    </r>
    <r>
      <rPr>
        <vertAlign val="subscript"/>
        <sz val="10"/>
        <color theme="1"/>
        <rFont val="Arial"/>
        <family val="2"/>
      </rPr>
      <t>residue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N</t>
    </r>
  </si>
  <si>
    <r>
      <t>(coe</t>
    </r>
    <r>
      <rPr>
        <vertAlign val="subscript"/>
        <sz val="10"/>
        <color theme="1"/>
        <rFont val="Arial"/>
        <family val="2"/>
      </rPr>
      <t>residue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N</t>
    </r>
  </si>
  <si>
    <r>
      <t>coe</t>
    </r>
    <r>
      <rPr>
        <vertAlign val="subscript"/>
        <sz val="10"/>
        <color theme="1"/>
        <rFont val="Arial"/>
        <family val="2"/>
      </rPr>
      <t>residue</t>
    </r>
  </si>
  <si>
    <t>MnO</t>
  </si>
  <si>
    <t>MgO</t>
  </si>
  <si>
    <t>CaO</t>
  </si>
  <si>
    <t>LOI</t>
  </si>
  <si>
    <t>Total</t>
  </si>
  <si>
    <t>FeOT</t>
  </si>
  <si>
    <t>45DS1*</t>
  </si>
  <si>
    <t>51DS4*</t>
  </si>
  <si>
    <t>P1*</t>
  </si>
  <si>
    <t>-</t>
  </si>
  <si>
    <t>-</t>
    <phoneticPr fontId="15" type="noConversion"/>
  </si>
  <si>
    <t>Liquid</t>
    <phoneticPr fontId="15" type="noConversion"/>
  </si>
  <si>
    <r>
      <t>SiO</t>
    </r>
    <r>
      <rPr>
        <vertAlign val="subscript"/>
        <sz val="10"/>
        <color theme="1"/>
        <rFont val="Arial"/>
        <family val="2"/>
      </rPr>
      <t>2</t>
    </r>
    <phoneticPr fontId="15" type="noConversion"/>
  </si>
  <si>
    <r>
      <t>TiO</t>
    </r>
    <r>
      <rPr>
        <vertAlign val="subscript"/>
        <sz val="10"/>
        <color theme="1"/>
        <rFont val="Arial"/>
        <family val="2"/>
      </rPr>
      <t>2</t>
    </r>
    <phoneticPr fontId="15" type="noConversion"/>
  </si>
  <si>
    <r>
      <t>Al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5" type="noConversion"/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</si>
  <si>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5" type="noConversion"/>
  </si>
  <si>
    <r>
      <t>K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5" type="noConversion"/>
  </si>
  <si>
    <r>
      <t>P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5</t>
    </r>
    <phoneticPr fontId="15" type="noConversion"/>
  </si>
  <si>
    <r>
      <t>Melting mode</t>
    </r>
    <r>
      <rPr>
        <vertAlign val="superscript"/>
        <sz val="10"/>
        <color rgb="FF000000"/>
        <rFont val="Arial"/>
        <family val="2"/>
      </rPr>
      <t>b</t>
    </r>
    <phoneticPr fontId="15" type="noConversion"/>
  </si>
  <si>
    <r>
      <t>D</t>
    </r>
    <r>
      <rPr>
        <vertAlign val="subscript"/>
        <sz val="10"/>
        <color rgb="FF000000"/>
        <rFont val="Arial"/>
        <family val="2"/>
      </rPr>
      <t>Dy</t>
    </r>
    <r>
      <rPr>
        <vertAlign val="superscript"/>
        <sz val="10"/>
        <color rgb="FF000000"/>
        <rFont val="Arial"/>
        <family val="2"/>
      </rPr>
      <t>c</t>
    </r>
    <phoneticPr fontId="15" type="noConversion"/>
  </si>
  <si>
    <r>
      <t>D</t>
    </r>
    <r>
      <rPr>
        <vertAlign val="subscript"/>
        <sz val="10"/>
        <color rgb="FF000000"/>
        <rFont val="Arial"/>
        <family val="2"/>
      </rPr>
      <t>Yb</t>
    </r>
    <r>
      <rPr>
        <vertAlign val="superscript"/>
        <sz val="10"/>
        <color rgb="FF000000"/>
        <rFont val="Arial"/>
        <family val="2"/>
      </rPr>
      <t>c</t>
    </r>
    <phoneticPr fontId="15" type="noConversion"/>
  </si>
  <si>
    <r>
      <t>D</t>
    </r>
    <r>
      <rPr>
        <vertAlign val="subscript"/>
        <sz val="10"/>
        <color rgb="FF000000"/>
        <rFont val="Arial"/>
        <family val="2"/>
      </rPr>
      <t>Yb</t>
    </r>
    <r>
      <rPr>
        <vertAlign val="superscript"/>
        <sz val="10"/>
        <color rgb="FF000000"/>
        <rFont val="Arial"/>
        <family val="2"/>
      </rPr>
      <t>e</t>
    </r>
    <phoneticPr fontId="15" type="noConversion"/>
  </si>
  <si>
    <r>
      <t>D</t>
    </r>
    <r>
      <rPr>
        <vertAlign val="subscript"/>
        <sz val="10"/>
        <color rgb="FF000000"/>
        <rFont val="Arial"/>
        <family val="2"/>
      </rPr>
      <t>Dy</t>
    </r>
    <r>
      <rPr>
        <vertAlign val="superscript"/>
        <sz val="10"/>
        <color rgb="FF000000"/>
        <rFont val="Arial"/>
        <family val="2"/>
      </rPr>
      <t>e</t>
    </r>
    <phoneticPr fontId="15" type="noConversion"/>
  </si>
  <si>
    <r>
      <t>Initial Dy</t>
    </r>
    <r>
      <rPr>
        <vertAlign val="superscript"/>
        <sz val="10"/>
        <color theme="1"/>
        <rFont val="Arial"/>
        <family val="2"/>
      </rPr>
      <t>f</t>
    </r>
    <phoneticPr fontId="15" type="noConversion"/>
  </si>
  <si>
    <r>
      <t>Initial Yb</t>
    </r>
    <r>
      <rPr>
        <vertAlign val="superscript"/>
        <sz val="10"/>
        <color theme="1"/>
        <rFont val="Arial"/>
        <family val="2"/>
      </rPr>
      <t>f</t>
    </r>
    <phoneticPr fontId="15" type="noConversion"/>
  </si>
  <si>
    <r>
      <t>Initial 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</t>
    </r>
    <r>
      <rPr>
        <vertAlign val="superscript"/>
        <sz val="10"/>
        <color theme="1"/>
        <rFont val="宋体"/>
        <family val="2"/>
        <charset val="134"/>
      </rPr>
      <t>g</t>
    </r>
    <phoneticPr fontId="15" type="noConversion"/>
  </si>
  <si>
    <t>45DS1</t>
    <phoneticPr fontId="15" type="noConversion"/>
  </si>
  <si>
    <t>51DS4</t>
    <phoneticPr fontId="15" type="noConversion"/>
  </si>
  <si>
    <t>P1</t>
    <phoneticPr fontId="15" type="noConversion"/>
  </si>
  <si>
    <r>
      <t>Yb</t>
    </r>
    <r>
      <rPr>
        <vertAlign val="subscript"/>
        <sz val="10"/>
        <color theme="1"/>
        <rFont val="Arial"/>
        <family val="2"/>
      </rPr>
      <t>aggregate melt</t>
    </r>
    <phoneticPr fontId="15" type="noConversion"/>
  </si>
  <si>
    <r>
      <t>(Dy/Yb)</t>
    </r>
    <r>
      <rPr>
        <vertAlign val="subscript"/>
        <sz val="10"/>
        <color theme="1"/>
        <rFont val="Arial"/>
        <family val="2"/>
      </rPr>
      <t>N aggregate melt</t>
    </r>
    <phoneticPr fontId="15" type="noConversion"/>
  </si>
  <si>
    <t>Input parameters for the spinel peridotite melting model used in this study</t>
    <phoneticPr fontId="15" type="noConversion"/>
  </si>
  <si>
    <t>Results of spinel peridotite melting calculations using the non-modal batch melting model.</t>
    <phoneticPr fontId="15" type="noConversion"/>
  </si>
  <si>
    <t>Input parameters for the garnet peridotite melting model used in this study</t>
    <phoneticPr fontId="15" type="noConversion"/>
  </si>
  <si>
    <t>Results of garnet peridotite melting calculations using the non-modal batch melting model.</t>
    <phoneticPr fontId="15" type="noConversion"/>
  </si>
  <si>
    <t>Major and trace element concentration data are from Woodhead and McCulloch (1989), and Woodhead and Devey (1993).</t>
    <phoneticPr fontId="15" type="noConversion"/>
  </si>
  <si>
    <t>Trace element concentrations (Woodhead and Devey, 1993; Woodhead and McCulloch, 1989) are corrected for the olivine accumulation to 9.5 wt. % MgO. Three evolved samples with MgO &lt; 3.8 wt.% (denoted by *) were excluded from this correction. Partition coefficients used in the correction are from Bédard (2005).</t>
    <phoneticPr fontId="15" type="noConversion"/>
  </si>
  <si>
    <r>
      <t>Δ</t>
    </r>
    <r>
      <rPr>
        <vertAlign val="superscript"/>
        <sz val="10"/>
        <color rgb="FF000000"/>
        <rFont val="Arial"/>
        <family val="2"/>
      </rPr>
      <t>44/42</t>
    </r>
    <r>
      <rPr>
        <sz val="10"/>
        <color rgb="FF000000"/>
        <rFont val="Arial"/>
        <family val="2"/>
      </rPr>
      <t>Ca</t>
    </r>
    <r>
      <rPr>
        <vertAlign val="subscript"/>
        <sz val="10"/>
        <color rgb="FF000000"/>
        <rFont val="Arial"/>
        <family val="2"/>
      </rPr>
      <t>mineral–</t>
    </r>
    <r>
      <rPr>
        <vertAlign val="subscript"/>
        <sz val="10"/>
        <color rgb="FF000000"/>
        <rFont val="宋体"/>
        <family val="2"/>
        <charset val="134"/>
      </rPr>
      <t>cpx</t>
    </r>
    <r>
      <rPr>
        <sz val="10"/>
        <color rgb="FF000000"/>
        <rFont val="Arial"/>
        <family val="2"/>
      </rPr>
      <t xml:space="preserve"> at 1673K</t>
    </r>
    <r>
      <rPr>
        <vertAlign val="superscript"/>
        <sz val="10"/>
        <color rgb="FF000000"/>
        <rFont val="Arial"/>
        <family val="2"/>
      </rPr>
      <t>c</t>
    </r>
    <phoneticPr fontId="15" type="noConversion"/>
  </si>
  <si>
    <r>
      <t>Δ</t>
    </r>
    <r>
      <rPr>
        <vertAlign val="superscript"/>
        <sz val="10"/>
        <color rgb="FF231F20"/>
        <rFont val="Arial"/>
        <family val="2"/>
      </rPr>
      <t>44/42</t>
    </r>
    <r>
      <rPr>
        <sz val="10"/>
        <color rgb="FF231F20"/>
        <rFont val="Arial"/>
        <family val="2"/>
      </rPr>
      <t>Ca</t>
    </r>
    <r>
      <rPr>
        <vertAlign val="subscript"/>
        <sz val="10"/>
        <color rgb="FF231F20"/>
        <rFont val="Arial"/>
        <family val="2"/>
      </rPr>
      <t>melt–cpx</t>
    </r>
    <r>
      <rPr>
        <sz val="10"/>
        <color rgb="FF231F20"/>
        <rFont val="Arial"/>
        <family val="2"/>
      </rPr>
      <t xml:space="preserve"> at 1673K</t>
    </r>
    <r>
      <rPr>
        <vertAlign val="superscript"/>
        <sz val="10"/>
        <color rgb="FF231F20"/>
        <rFont val="Arial"/>
        <family val="2"/>
      </rPr>
      <t>c, d</t>
    </r>
    <phoneticPr fontId="15" type="noConversion"/>
  </si>
  <si>
    <t>Pyroxenite 1 = 5% HPEM + 95% UM</t>
    <phoneticPr fontId="15" type="noConversion"/>
  </si>
  <si>
    <t>Pyroxenite 2 = 50% HPEM + 50% UM</t>
    <phoneticPr fontId="15" type="noConversion"/>
  </si>
  <si>
    <t>© 2026 The Authors </t>
  </si>
  <si>
    <t>Published by the European Association of Geochemistry under Creative Commons License CC-BY-NC-ND.</t>
  </si>
  <si>
    <r>
      <t xml:space="preserve">Antonelli, M.A., Schiller, M., Schauble, E.A., Mittal, T., DePaolo, D.J., Chacko, T., Grew, E.S., Tripoli, B. (2019) Kinetic and equilibrium Ca isotope effects in high-T rocks and minerals. </t>
    </r>
    <r>
      <rPr>
        <i/>
        <sz val="10"/>
        <color rgb="FF000000"/>
        <rFont val="Arial"/>
        <family val="2"/>
      </rPr>
      <t xml:space="preserve">Earth and Planetary Science Letters </t>
    </r>
    <r>
      <rPr>
        <sz val="10"/>
        <color rgb="FF000000"/>
        <rFont val="Arial"/>
        <family val="2"/>
      </rPr>
      <t>517, 71–82.</t>
    </r>
  </si>
  <si>
    <r>
      <t xml:space="preserve">Delavault, H., Chauvel, C., Sobolev, A., Batanova, V. (2015) Combined petrological, geochemical and isotopic modeling of a plume source: Example of Gambier Island, Pitcairn chain. </t>
    </r>
    <r>
      <rPr>
        <i/>
        <sz val="10"/>
        <color rgb="FF000000"/>
        <rFont val="Arial"/>
        <family val="2"/>
      </rPr>
      <t>Earth and Planetary Science Letters</t>
    </r>
    <r>
      <rPr>
        <sz val="10"/>
        <color rgb="FF000000"/>
        <rFont val="Arial"/>
        <family val="2"/>
      </rPr>
      <t xml:space="preserve"> 426, 23–35.</t>
    </r>
  </si>
  <si>
    <r>
      <t xml:space="preserve">Pertermann, M., Hirschmann, M.M., Hametner, K., Günther, D., Schmidt, M.W. (2004) Experimental determination of trace element partitioning between garnet and silica‐rich liquid during anhydrous partial melting of MORB‐like eclogite. </t>
    </r>
    <r>
      <rPr>
        <i/>
        <sz val="10"/>
        <color rgb="FF000000"/>
        <rFont val="Arial"/>
        <family val="2"/>
      </rPr>
      <t>Geochemistry, Geophysics, Geosystems</t>
    </r>
    <r>
      <rPr>
        <sz val="10"/>
        <color rgb="FF000000"/>
        <rFont val="Arial"/>
        <family val="2"/>
      </rPr>
      <t xml:space="preserve"> 5, 2003GC000638.</t>
    </r>
  </si>
  <si>
    <r>
      <t xml:space="preserve">Sobolev, A.V., Hofmann, A.W., Sobolev, S.V., Nikogosian, I.K. (2005) An olivine-free mantle source of Hawaiian shield basalts. </t>
    </r>
    <r>
      <rPr>
        <i/>
        <sz val="10"/>
        <color rgb="FF000000"/>
        <rFont val="Arial"/>
        <family val="2"/>
      </rPr>
      <t xml:space="preserve">Nature </t>
    </r>
    <r>
      <rPr>
        <sz val="10"/>
        <color rgb="FF000000"/>
        <rFont val="Arial"/>
        <family val="2"/>
      </rPr>
      <t>434, 590–597.</t>
    </r>
  </si>
  <si>
    <r>
      <t xml:space="preserve">Yaxley, G.M., Green, D.H. (1998) Reactions between eclogite and peridotite: Mantle refertilisation by subduction of oceanic crust. </t>
    </r>
    <r>
      <rPr>
        <i/>
        <sz val="10"/>
        <color rgb="FF000000"/>
        <rFont val="Arial"/>
        <family val="2"/>
      </rPr>
      <t>Schweizerische mineralogische und petrographische Mitteilungen</t>
    </r>
    <r>
      <rPr>
        <sz val="10"/>
        <color rgb="FF000000"/>
        <rFont val="Arial"/>
        <family val="2"/>
      </rPr>
      <t xml:space="preserve"> 78, 243–255.</t>
    </r>
  </si>
  <si>
    <r>
      <t xml:space="preserve">Zhang, H., Wang, Y., He, Y., Teng, F., Jacobsen, S.B., Helz, R.T., Marsh, B.D., Huang, S. (2018) No Measurable Calcium Isotopic Fractionation During Crystallization of Kilauea Iki Lava Lake. </t>
    </r>
    <r>
      <rPr>
        <i/>
        <sz val="10"/>
        <color rgb="FF000000"/>
        <rFont val="Arial"/>
        <family val="2"/>
      </rPr>
      <t>Geochemistry, Geophysics, Geosystems</t>
    </r>
    <r>
      <rPr>
        <sz val="10"/>
        <color rgb="FF000000"/>
        <rFont val="Arial"/>
        <family val="2"/>
      </rPr>
      <t xml:space="preserve"> 19, 3128–3139.</t>
    </r>
  </si>
  <si>
    <r>
      <t>Farkaš, J., Déjeant, A., Novák, M., Jacobsen, S.B. (2011) Calcium isotope constraints on the uptake and sources of 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 xml:space="preserve"> in a base-poor forest: A new concept of combining stable (δ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 xml:space="preserve">Ca) and radiogenic (εCa) signals. </t>
    </r>
    <r>
      <rPr>
        <i/>
        <sz val="10"/>
        <color theme="1"/>
        <rFont val="Arial"/>
        <family val="2"/>
      </rPr>
      <t>Geochimica et Cosmochimica Acta</t>
    </r>
    <r>
      <rPr>
        <sz val="10"/>
        <color theme="1"/>
        <rFont val="Arial"/>
        <family val="2"/>
      </rPr>
      <t xml:space="preserve"> 75, 7031–7046.</t>
    </r>
  </si>
  <si>
    <r>
      <t>b. ε</t>
    </r>
    <r>
      <rPr>
        <vertAlign val="superscript"/>
        <sz val="10"/>
        <color theme="1"/>
        <rFont val="Arial"/>
        <family val="2"/>
      </rPr>
      <t>40/44</t>
    </r>
    <r>
      <rPr>
        <sz val="10"/>
        <color theme="1"/>
        <rFont val="Arial"/>
        <family val="2"/>
      </rPr>
      <t>Ca is calculated from independently obtained δ</t>
    </r>
    <r>
      <rPr>
        <vertAlign val="superscript"/>
        <sz val="10"/>
        <color theme="1"/>
        <rFont val="Arial"/>
        <family val="2"/>
      </rPr>
      <t>44/42</t>
    </r>
    <r>
      <rPr>
        <sz val="10"/>
        <color theme="1"/>
        <rFont val="Arial"/>
        <family val="2"/>
      </rPr>
      <t>Ca and δ</t>
    </r>
    <r>
      <rPr>
        <vertAlign val="superscript"/>
        <sz val="10"/>
        <color theme="1"/>
        <rFont val="Arial"/>
        <family val="2"/>
      </rPr>
      <t>44/40</t>
    </r>
    <r>
      <rPr>
        <sz val="10"/>
        <color theme="1"/>
        <rFont val="Arial"/>
        <family val="2"/>
      </rPr>
      <t xml:space="preserve">Ca, following the method of Farkaš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(2011).</t>
    </r>
  </si>
  <si>
    <r>
      <t>Dai, W., Moynier, F., Paquet, M., Moureau, J., Debret, B., Siebert, J., Gerard, Y., Zhao, Y. (2022) Calcium isotope measurements using a collision cell (CC)-MC-ICP-MS.</t>
    </r>
    <r>
      <rPr>
        <i/>
        <sz val="10"/>
        <color theme="1"/>
        <rFont val="Arial"/>
        <family val="2"/>
      </rPr>
      <t xml:space="preserve"> Chemical Geology </t>
    </r>
    <r>
      <rPr>
        <sz val="10"/>
        <color theme="1"/>
        <rFont val="Arial"/>
        <family val="2"/>
      </rPr>
      <t>590, 120688.</t>
    </r>
  </si>
  <si>
    <r>
      <t xml:space="preserve">Eriksen, Z.T., Jacobsen, S.B. (2022) Calcium isotope constraints on OIB and MORB petrogenesis: The importance of melt mixing. </t>
    </r>
    <r>
      <rPr>
        <i/>
        <sz val="10"/>
        <color theme="1"/>
        <rFont val="Arial"/>
        <family val="2"/>
      </rPr>
      <t>Earth and Planetary Science Letters</t>
    </r>
    <r>
      <rPr>
        <sz val="10"/>
        <color theme="1"/>
        <rFont val="Arial"/>
        <family val="2"/>
      </rPr>
      <t xml:space="preserve"> 593, 117665.</t>
    </r>
  </si>
  <si>
    <r>
      <t xml:space="preserve">Zhu, H., Liu, F., Li, X., An, Y., Nan, X., Du, L., Huang, F., Sun, W., Zhang, Z. (2020) Significant δ44/40Ca variations between carbonate- and clay-rich marine sediments from the Lesser Antilles forearc and implications for mantle heterogeneity. </t>
    </r>
    <r>
      <rPr>
        <i/>
        <sz val="10"/>
        <color theme="1"/>
        <rFont val="Arial"/>
        <family val="2"/>
      </rPr>
      <t>Geochimica et Cosmochimica Acta</t>
    </r>
    <r>
      <rPr>
        <sz val="10"/>
        <color theme="1"/>
        <rFont val="Arial"/>
        <family val="2"/>
      </rPr>
      <t xml:space="preserve"> 276, 239–257.</t>
    </r>
  </si>
  <si>
    <r>
      <rPr>
        <b/>
        <sz val="12"/>
        <color rgb="FF000000"/>
        <rFont val="Arial"/>
        <family val="2"/>
      </rPr>
      <t>Table S-10</t>
    </r>
    <r>
      <rPr>
        <sz val="12"/>
        <color rgb="FF000000"/>
        <rFont val="Arial"/>
        <family val="2"/>
      </rPr>
      <t xml:space="preserve"> Calcium isotopic compositions of melt from secondary pyroxenite 2.</t>
    </r>
  </si>
  <si>
    <r>
      <rPr>
        <b/>
        <sz val="12"/>
        <color rgb="FF000000"/>
        <rFont val="Arial"/>
        <family val="2"/>
      </rPr>
      <t>Table S-9</t>
    </r>
    <r>
      <rPr>
        <sz val="12"/>
        <color rgb="FF000000"/>
        <rFont val="Arial"/>
        <family val="2"/>
      </rPr>
      <t xml:space="preserve"> Calcium isotopic compositions of melt from secondary pyroxenite 1.</t>
    </r>
  </si>
  <si>
    <r>
      <rPr>
        <b/>
        <sz val="12"/>
        <color theme="1"/>
        <rFont val="Arial"/>
        <family val="2"/>
      </rPr>
      <t>Table S-1</t>
    </r>
    <r>
      <rPr>
        <sz val="12"/>
        <color theme="1"/>
        <rFont val="Arial"/>
        <family val="2"/>
      </rPr>
      <t xml:space="preserve"> Calcium isotopic compositions for Pitcairn Island and seamount basalts.</t>
    </r>
  </si>
  <si>
    <r>
      <t xml:space="preserve">Table S-2 </t>
    </r>
    <r>
      <rPr>
        <sz val="12"/>
        <color theme="1"/>
        <rFont val="Arial"/>
        <family val="2"/>
      </rPr>
      <t>Calcium isotopic compositions of standard materials.</t>
    </r>
  </si>
  <si>
    <r>
      <rPr>
        <b/>
        <sz val="12"/>
        <color theme="1"/>
        <rFont val="Arial"/>
        <family val="2"/>
      </rPr>
      <t>Table S-3</t>
    </r>
    <r>
      <rPr>
        <sz val="12"/>
        <color theme="1"/>
        <rFont val="Arial"/>
        <family val="2"/>
      </rPr>
      <t xml:space="preserve"> Major and trace element concentrations for Pitcairn Island and seamount basalts.</t>
    </r>
  </si>
  <si>
    <r>
      <rPr>
        <b/>
        <sz val="12"/>
        <color theme="1"/>
        <rFont val="Arial"/>
        <family val="2"/>
      </rPr>
      <t xml:space="preserve">Table S-4 </t>
    </r>
    <r>
      <rPr>
        <sz val="12"/>
        <color theme="1"/>
        <rFont val="Arial"/>
        <family val="2"/>
      </rPr>
      <t>Trace element concentrations corrected for the olivine accumulation for Pitcairn Island and seamount basalts.</t>
    </r>
  </si>
  <si>
    <r>
      <rPr>
        <b/>
        <sz val="12"/>
        <color rgb="FF000000"/>
        <rFont val="Arial"/>
        <family val="2"/>
      </rPr>
      <t>Table S-5</t>
    </r>
    <r>
      <rPr>
        <sz val="12"/>
        <color rgb="FF000000"/>
        <rFont val="Arial"/>
        <family val="2"/>
      </rPr>
      <t xml:space="preserve"> Calcium isotopic compositions of spinel peridotite melt.</t>
    </r>
  </si>
  <si>
    <r>
      <rPr>
        <b/>
        <sz val="12"/>
        <color rgb="FF000000"/>
        <rFont val="Arial"/>
        <family val="2"/>
      </rPr>
      <t>Table S-6</t>
    </r>
    <r>
      <rPr>
        <sz val="12"/>
        <color rgb="FF000000"/>
        <rFont val="Arial"/>
        <family val="2"/>
      </rPr>
      <t xml:space="preserve"> Calcium isotopic compositions of garnet peridotite melt.</t>
    </r>
  </si>
  <si>
    <r>
      <rPr>
        <b/>
        <sz val="12"/>
        <color rgb="FF000000"/>
        <rFont val="Arial"/>
        <family val="2"/>
      </rPr>
      <t>Table S-8</t>
    </r>
    <r>
      <rPr>
        <sz val="12"/>
        <color rgb="FF000000"/>
        <rFont val="Arial"/>
        <family val="2"/>
      </rPr>
      <t xml:space="preserve"> Formation models for two types of secondary pyroxenite.</t>
    </r>
  </si>
  <si>
    <r>
      <t>Woodhead, J.D., Devey, C.W. (1993) Geochemistry of the Pitcairn seamounts, I: source character and temporal trends.</t>
    </r>
    <r>
      <rPr>
        <i/>
        <sz val="10"/>
        <color theme="1"/>
        <rFont val="Arial"/>
        <family val="2"/>
      </rPr>
      <t xml:space="preserve"> Earth and Planetary Science Letters</t>
    </r>
    <r>
      <rPr>
        <sz val="10"/>
        <color theme="1"/>
        <rFont val="Arial"/>
        <family val="2"/>
      </rPr>
      <t xml:space="preserve"> 116, 81-99.</t>
    </r>
  </si>
  <si>
    <r>
      <t xml:space="preserve">Woodhead, J.D., McCulloch, M.T. (1989) Ancient seafloor signals in Pitcairn Island lavas and evidence for large amplitude, small length-scale mantle heterogeneities. </t>
    </r>
    <r>
      <rPr>
        <i/>
        <sz val="10"/>
        <color theme="1"/>
        <rFont val="Arial"/>
        <family val="2"/>
      </rPr>
      <t>Earth and Planetary Science Letters</t>
    </r>
    <r>
      <rPr>
        <sz val="10"/>
        <color theme="1"/>
        <rFont val="Arial"/>
        <family val="2"/>
      </rPr>
      <t xml:space="preserve"> 94, 257-273.</t>
    </r>
  </si>
  <si>
    <r>
      <t>Bédard, J.H. (2005) Partitioning coefficients between olivine and silicate melts.</t>
    </r>
    <r>
      <rPr>
        <i/>
        <sz val="10"/>
        <color theme="1"/>
        <rFont val="Arial"/>
        <family val="2"/>
      </rPr>
      <t xml:space="preserve"> Lithos </t>
    </r>
    <r>
      <rPr>
        <sz val="10"/>
        <color theme="1"/>
        <rFont val="Arial"/>
        <family val="2"/>
      </rPr>
      <t>83, 394–419.</t>
    </r>
  </si>
  <si>
    <r>
      <t xml:space="preserve">Woodhead, J.D., Devey, C.W. (1993) Geochemistry of the Pitcairn seamounts, I: source character and temporal trends. </t>
    </r>
    <r>
      <rPr>
        <i/>
        <sz val="10"/>
        <color theme="1"/>
        <rFont val="Arial"/>
        <family val="2"/>
      </rPr>
      <t>Earth and Planetary Science Letters</t>
    </r>
    <r>
      <rPr>
        <sz val="10"/>
        <color theme="1"/>
        <rFont val="Arial"/>
        <family val="2"/>
      </rPr>
      <t xml:space="preserve"> 116, 81-99.</t>
    </r>
  </si>
  <si>
    <r>
      <t>Antonelli, M.A., Schiller, M., Schauble, E.A., Mittal, T., DePaolo, D.J., Chacko, T., Grew, E.S., Tripoli, B. (2019) Kinetic and equilibrium Ca isotope effects in high-T rocks and minerals.</t>
    </r>
    <r>
      <rPr>
        <i/>
        <sz val="10"/>
        <color rgb="FF000000"/>
        <rFont val="Arial"/>
        <family val="2"/>
      </rPr>
      <t xml:space="preserve"> Earth and Planetary Science Letters</t>
    </r>
    <r>
      <rPr>
        <sz val="10"/>
        <color rgb="FF000000"/>
        <rFont val="Arial"/>
        <family val="2"/>
      </rPr>
      <t xml:space="preserve"> 517, 71–82.</t>
    </r>
  </si>
  <si>
    <r>
      <t xml:space="preserve">Kang, J.-T., Ionov, D.A., Liu, F., Zhang, C.-L., Golovin, A.V., Qin, L.-P., Zhang, Z.-F., Huang, F. (2017) Calcium isotopic fractionation in mantle peridotites by melting and metasomatism and Ca isotope composition of the Bulk Silicate Earth. </t>
    </r>
    <r>
      <rPr>
        <i/>
        <sz val="10"/>
        <color rgb="FF000000"/>
        <rFont val="Arial"/>
        <family val="2"/>
      </rPr>
      <t>Earth and Planetary Science Letters</t>
    </r>
    <r>
      <rPr>
        <sz val="10"/>
        <color rgb="FF000000"/>
        <rFont val="Arial"/>
        <family val="2"/>
      </rPr>
      <t xml:space="preserve"> 474, 128–137.</t>
    </r>
  </si>
  <si>
    <r>
      <t xml:space="preserve">Salters, V.J.M., Stracke, A. (2004) Composition of the depleted mantle. </t>
    </r>
    <r>
      <rPr>
        <i/>
        <sz val="10"/>
        <color rgb="FF000000"/>
        <rFont val="Arial"/>
        <family val="2"/>
      </rPr>
      <t>Geochemistry, Geophysics, Geosystems</t>
    </r>
    <r>
      <rPr>
        <sz val="10"/>
        <color rgb="FF000000"/>
        <rFont val="Arial"/>
        <family val="2"/>
      </rPr>
      <t xml:space="preserve"> 5, 2003GC000597.</t>
    </r>
  </si>
  <si>
    <r>
      <t xml:space="preserve">Sun, S. -s., McDonough, W.F. (1989) Chemical and isotopic systematics of oceanic basalts: implications for mantle composition and processes. </t>
    </r>
    <r>
      <rPr>
        <i/>
        <sz val="10"/>
        <color rgb="FF000000"/>
        <rFont val="Arial"/>
        <family val="2"/>
      </rPr>
      <t>Geological Society, London, Special Publications</t>
    </r>
    <r>
      <rPr>
        <sz val="10"/>
        <color rgb="FF000000"/>
        <rFont val="Arial"/>
        <family val="2"/>
      </rPr>
      <t xml:space="preserve"> 42, 313–345.</t>
    </r>
  </si>
  <si>
    <r>
      <t xml:space="preserve">Workman, R.K., Hart, S.R. (2005) Major and trace element composition of the depleted MORB mantle (DMM). </t>
    </r>
    <r>
      <rPr>
        <i/>
        <sz val="10"/>
        <color rgb="FF000000"/>
        <rFont val="Arial"/>
        <family val="2"/>
      </rPr>
      <t>Earth and Planetary Science Letters</t>
    </r>
    <r>
      <rPr>
        <sz val="10"/>
        <color rgb="FF000000"/>
        <rFont val="Arial"/>
        <family val="2"/>
      </rPr>
      <t xml:space="preserve"> 231, 53–72.</t>
    </r>
  </si>
  <si>
    <r>
      <t xml:space="preserve">Zhang, H., Wang, Y., He, Y., Teng, F., Jacobsen, S.B., Helz, R.T., Marsh, B.D., Huang, S. (2018) No Measurable Calcium Isotopic Fractionation During Crystallization of Kilauea Iki Lava Lake. </t>
    </r>
    <r>
      <rPr>
        <i/>
        <sz val="10"/>
        <color rgb="FF000000"/>
        <rFont val="Arial"/>
        <family val="2"/>
      </rPr>
      <t xml:space="preserve">Geochemistry, Geophysics, Geosystems </t>
    </r>
    <r>
      <rPr>
        <sz val="10"/>
        <color rgb="FF000000"/>
        <rFont val="Arial"/>
        <family val="2"/>
      </rPr>
      <t>19, 3128–3139.</t>
    </r>
  </si>
  <si>
    <r>
      <t xml:space="preserve">Antonelli, M.A., Schiller, M., Schauble, E.A., Mittal, T., DePaolo, D.J., Chacko, T., Grew, E.S., Tripoli, B. (2019) Kinetic and equilibrium Ca isotope effects in high-T rocks and minerals. </t>
    </r>
    <r>
      <rPr>
        <i/>
        <sz val="10"/>
        <color rgb="FF000000"/>
        <rFont val="Arial"/>
        <family val="2"/>
      </rPr>
      <t>Earth and Planetary Science Letters</t>
    </r>
    <r>
      <rPr>
        <sz val="10"/>
        <color rgb="FF000000"/>
        <rFont val="Arial"/>
        <family val="2"/>
      </rPr>
      <t xml:space="preserve"> 517, 71–82.</t>
    </r>
  </si>
  <si>
    <r>
      <t xml:space="preserve">Davis F. A., Hirschmann M. M. and Humayun M. (2011) The composition of the incipient partial melt of garnet peridotite at 3 GPa and the origin of OIB. </t>
    </r>
    <r>
      <rPr>
        <i/>
        <sz val="10"/>
        <color rgb="FF000000"/>
        <rFont val="Arial"/>
        <family val="2"/>
      </rPr>
      <t xml:space="preserve">Earth and Planetary Science Letters </t>
    </r>
    <r>
      <rPr>
        <sz val="10"/>
        <color rgb="FF000000"/>
        <rFont val="Arial"/>
        <family val="2"/>
      </rPr>
      <t>308, 380–390.</t>
    </r>
  </si>
  <si>
    <r>
      <t xml:space="preserve">Kang, J.-T., Ionov, D.A., Liu, F., Zhang, C.-L., Golovin, A.V., Qin, L.-P., Zhang, Z.-F., Huang, F. (2017) Calcium isotopic fractionation in mantle peridotites by melting and metasomatism and Ca isotope composition of the Bulk Silicate Earth. </t>
    </r>
    <r>
      <rPr>
        <i/>
        <sz val="10"/>
        <color rgb="FF000000"/>
        <rFont val="Arial"/>
        <family val="2"/>
      </rPr>
      <t xml:space="preserve">Earth and Planetary Science Letters </t>
    </r>
    <r>
      <rPr>
        <sz val="10"/>
        <color rgb="FF000000"/>
        <rFont val="Arial"/>
        <family val="2"/>
      </rPr>
      <t>474, 128–137.</t>
    </r>
  </si>
  <si>
    <r>
      <t xml:space="preserve">Salters V. J. M., Longhi J. E. and Bizimis M. (2002) Near mantle solidus trace element partitioning at pressures up to 3.4 GPa. </t>
    </r>
    <r>
      <rPr>
        <i/>
        <sz val="10"/>
        <color rgb="FF000000"/>
        <rFont val="Arial"/>
        <family val="2"/>
      </rPr>
      <t>Geochem Geophys Geosyst</t>
    </r>
    <r>
      <rPr>
        <sz val="10"/>
        <color rgb="FF000000"/>
        <rFont val="Arial"/>
        <family val="2"/>
      </rPr>
      <t xml:space="preserve"> 3, 1–23.</t>
    </r>
  </si>
  <si>
    <r>
      <t xml:space="preserve">Walter, M.J. (1998) Melting of Garnet Peridotite and the Origin of Komatiite and Depleted Lithosphere. </t>
    </r>
    <r>
      <rPr>
        <i/>
        <sz val="10"/>
        <color rgb="FF000000"/>
        <rFont val="Arial"/>
        <family val="2"/>
      </rPr>
      <t xml:space="preserve">Journal of Petrology </t>
    </r>
    <r>
      <rPr>
        <sz val="10"/>
        <color rgb="FF000000"/>
        <rFont val="Arial"/>
        <family val="2"/>
      </rPr>
      <t>39, 29–60.</t>
    </r>
  </si>
  <si>
    <t>h. The subscript N denotes normalisation of residual phases to 100%.</t>
  </si>
  <si>
    <r>
      <t xml:space="preserve">Delavault, H., Chauvel, C., Sobolev, A., Batanova, V. (2015) Combined petrological, geochemical and isotopic modeling of a plume source: Example of Gambier Island, Pitcairn chain. </t>
    </r>
    <r>
      <rPr>
        <i/>
        <sz val="10"/>
        <color rgb="FF000000"/>
        <rFont val="Arial"/>
        <family val="2"/>
      </rPr>
      <t>Earth and Planetary Science Letter</t>
    </r>
    <r>
      <rPr>
        <sz val="10"/>
        <color rgb="FF000000"/>
        <rFont val="Arial"/>
        <family val="2"/>
      </rPr>
      <t>s 426, 23–35.</t>
    </r>
  </si>
  <si>
    <r>
      <t>2 s.e.</t>
    </r>
    <r>
      <rPr>
        <vertAlign val="superscript"/>
        <sz val="10"/>
        <color theme="1"/>
        <rFont val="Arial"/>
        <family val="2"/>
      </rPr>
      <t>a</t>
    </r>
    <phoneticPr fontId="15" type="noConversion"/>
  </si>
  <si>
    <t>2 s.e.</t>
    <phoneticPr fontId="0" type="noConversion"/>
  </si>
  <si>
    <t>n</t>
    <phoneticPr fontId="0" type="noConversion"/>
  </si>
  <si>
    <r>
      <t>2 s.d.</t>
    </r>
    <r>
      <rPr>
        <vertAlign val="superscript"/>
        <sz val="10"/>
        <color theme="1"/>
        <rFont val="Arial"/>
        <family val="2"/>
      </rPr>
      <t>b</t>
    </r>
    <phoneticPr fontId="15" type="noConversion"/>
  </si>
  <si>
    <t>2 s.d.</t>
    <phoneticPr fontId="0" type="noConversion"/>
  </si>
  <si>
    <t>b. 2 s.d. denotes two standard deviations.</t>
    <phoneticPr fontId="15" type="noConversion"/>
  </si>
  <si>
    <r>
      <t>1000lnβ at 1000</t>
    </r>
    <r>
      <rPr>
        <sz val="10"/>
        <color rgb="FF000000"/>
        <rFont val="宋体"/>
        <family val="2"/>
        <charset val="134"/>
      </rPr>
      <t xml:space="preserve"> </t>
    </r>
    <r>
      <rPr>
        <sz val="10"/>
        <color rgb="FF000000"/>
        <rFont val="Arial"/>
        <family val="2"/>
      </rPr>
      <t>K</t>
    </r>
    <r>
      <rPr>
        <vertAlign val="superscript"/>
        <sz val="10"/>
        <color rgb="FF000000"/>
        <rFont val="Arial"/>
        <family val="2"/>
      </rPr>
      <t>c, d</t>
    </r>
    <phoneticPr fontId="15" type="noConversion"/>
  </si>
  <si>
    <r>
      <t xml:space="preserve">Parameters sources: a. Workman and Hart (2005); b. Salters and Stracke (2004); c. Antonelli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(2019); d. Zhang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(2018); e. Sun and McDonough (1989); f. Kang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(2017).</t>
    </r>
    <phoneticPr fontId="15" type="noConversion"/>
  </si>
  <si>
    <r>
      <t>Δ</t>
    </r>
    <r>
      <rPr>
        <vertAlign val="superscript"/>
        <sz val="10"/>
        <color rgb="FF000000"/>
        <rFont val="Arial"/>
        <family val="2"/>
      </rPr>
      <t>44/42</t>
    </r>
    <r>
      <rPr>
        <sz val="10"/>
        <color rgb="FF000000"/>
        <rFont val="Arial"/>
        <family val="2"/>
      </rPr>
      <t>Ca</t>
    </r>
    <r>
      <rPr>
        <vertAlign val="subscript"/>
        <sz val="10"/>
        <color rgb="FF000000"/>
        <rFont val="Arial"/>
        <family val="2"/>
      </rPr>
      <t>mineral–</t>
    </r>
    <r>
      <rPr>
        <vertAlign val="subscript"/>
        <sz val="10"/>
        <color rgb="FF000000"/>
        <rFont val="宋体"/>
        <family val="2"/>
        <charset val="134"/>
      </rPr>
      <t>cpx</t>
    </r>
    <r>
      <rPr>
        <sz val="10"/>
        <color rgb="FF000000"/>
        <rFont val="Arial"/>
        <family val="2"/>
      </rPr>
      <t xml:space="preserve"> at 1673 K</t>
    </r>
    <r>
      <rPr>
        <vertAlign val="superscript"/>
        <sz val="10"/>
        <color rgb="FF000000"/>
        <rFont val="宋体"/>
        <family val="2"/>
        <charset val="134"/>
      </rPr>
      <t>d</t>
    </r>
    <phoneticPr fontId="15" type="noConversion"/>
  </si>
  <si>
    <r>
      <t>1000lnβ at 1000</t>
    </r>
    <r>
      <rPr>
        <sz val="10"/>
        <color rgb="FF000000"/>
        <rFont val="宋体"/>
        <family val="2"/>
        <charset val="134"/>
      </rPr>
      <t xml:space="preserve"> </t>
    </r>
    <r>
      <rPr>
        <sz val="10"/>
        <color rgb="FF000000"/>
        <rFont val="Arial"/>
        <family val="2"/>
      </rPr>
      <t>K</t>
    </r>
    <r>
      <rPr>
        <vertAlign val="superscript"/>
        <sz val="10"/>
        <color rgb="FF000000"/>
        <rFont val="Arial"/>
        <family val="2"/>
      </rPr>
      <t>d, e</t>
    </r>
    <phoneticPr fontId="15" type="noConversion"/>
  </si>
  <si>
    <r>
      <t>Δ</t>
    </r>
    <r>
      <rPr>
        <vertAlign val="superscript"/>
        <sz val="10"/>
        <color rgb="FF231F20"/>
        <rFont val="Arial"/>
        <family val="2"/>
      </rPr>
      <t>44/42</t>
    </r>
    <r>
      <rPr>
        <sz val="10"/>
        <color rgb="FF231F20"/>
        <rFont val="Arial"/>
        <family val="2"/>
      </rPr>
      <t>Ca</t>
    </r>
    <r>
      <rPr>
        <vertAlign val="subscript"/>
        <sz val="10"/>
        <color rgb="FF231F20"/>
        <rFont val="Arial"/>
        <family val="2"/>
      </rPr>
      <t>melt–cpx</t>
    </r>
    <r>
      <rPr>
        <sz val="10"/>
        <color rgb="FF231F20"/>
        <rFont val="Arial"/>
        <family val="2"/>
      </rPr>
      <t xml:space="preserve"> at 1673 K</t>
    </r>
    <r>
      <rPr>
        <vertAlign val="superscript"/>
        <sz val="10"/>
        <color rgb="FF231F20"/>
        <rFont val="Arial"/>
        <family val="2"/>
      </rPr>
      <t xml:space="preserve">d, </t>
    </r>
    <r>
      <rPr>
        <vertAlign val="superscript"/>
        <sz val="10"/>
        <color rgb="FF231F20"/>
        <rFont val="宋体"/>
        <family val="2"/>
        <charset val="134"/>
      </rPr>
      <t>e</t>
    </r>
    <phoneticPr fontId="15" type="noConversion"/>
  </si>
  <si>
    <r>
      <t>Parameters sources: a. Davis</t>
    </r>
    <r>
      <rPr>
        <i/>
        <sz val="10"/>
        <color rgb="FF000000"/>
        <rFont val="Arial"/>
        <family val="2"/>
      </rPr>
      <t xml:space="preserve"> et al.</t>
    </r>
    <r>
      <rPr>
        <sz val="10"/>
        <color rgb="FF000000"/>
        <rFont val="Arial"/>
        <family val="2"/>
      </rPr>
      <t xml:space="preserve"> (2011); b. Walter (1998); c. Salters</t>
    </r>
    <r>
      <rPr>
        <i/>
        <sz val="10"/>
        <color rgb="FF000000"/>
        <rFont val="Arial"/>
        <family val="2"/>
      </rPr>
      <t xml:space="preserve"> et al.</t>
    </r>
    <r>
      <rPr>
        <sz val="10"/>
        <color rgb="FF000000"/>
        <rFont val="Arial"/>
        <family val="2"/>
      </rPr>
      <t xml:space="preserve"> (2002); d. Antonelli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(2019); e. Zhang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(2018); f. Sun and McDonough (1989); g. Kang</t>
    </r>
    <r>
      <rPr>
        <i/>
        <sz val="10"/>
        <color rgb="FF000000"/>
        <rFont val="Arial"/>
        <family val="2"/>
      </rPr>
      <t xml:space="preserve"> et al</t>
    </r>
    <r>
      <rPr>
        <sz val="10"/>
        <color rgb="FF000000"/>
        <rFont val="Arial"/>
        <family val="2"/>
      </rPr>
      <t>. (2017).</t>
    </r>
    <phoneticPr fontId="15" type="noConversion"/>
  </si>
  <si>
    <r>
      <t>Δ</t>
    </r>
    <r>
      <rPr>
        <vertAlign val="superscript"/>
        <sz val="10"/>
        <color rgb="FF000000"/>
        <rFont val="Arial"/>
        <family val="2"/>
      </rPr>
      <t>44/42</t>
    </r>
    <r>
      <rPr>
        <sz val="10"/>
        <color rgb="FF000000"/>
        <rFont val="Arial"/>
        <family val="2"/>
      </rPr>
      <t>Ca</t>
    </r>
    <r>
      <rPr>
        <vertAlign val="subscript"/>
        <sz val="10"/>
        <color rgb="FF000000"/>
        <rFont val="Arial"/>
        <family val="2"/>
      </rPr>
      <t>mineral–</t>
    </r>
    <r>
      <rPr>
        <vertAlign val="subscript"/>
        <sz val="10"/>
        <color rgb="FF000000"/>
        <rFont val="宋体"/>
        <family val="2"/>
        <charset val="134"/>
      </rPr>
      <t>cpx</t>
    </r>
    <r>
      <rPr>
        <sz val="10"/>
        <color rgb="FF000000"/>
        <rFont val="Arial"/>
        <family val="2"/>
      </rPr>
      <t xml:space="preserve"> at 1673 K</t>
    </r>
    <r>
      <rPr>
        <vertAlign val="superscript"/>
        <sz val="10"/>
        <color rgb="FF000000"/>
        <rFont val="Arial"/>
        <family val="2"/>
      </rPr>
      <t>c</t>
    </r>
    <phoneticPr fontId="15" type="noConversion"/>
  </si>
  <si>
    <r>
      <t>Δ</t>
    </r>
    <r>
      <rPr>
        <vertAlign val="superscript"/>
        <sz val="10"/>
        <color rgb="FF231F20"/>
        <rFont val="Arial"/>
        <family val="2"/>
      </rPr>
      <t>44/42</t>
    </r>
    <r>
      <rPr>
        <sz val="10"/>
        <color rgb="FF231F20"/>
        <rFont val="Arial"/>
        <family val="2"/>
      </rPr>
      <t>Ca</t>
    </r>
    <r>
      <rPr>
        <vertAlign val="subscript"/>
        <sz val="10"/>
        <color rgb="FF231F20"/>
        <rFont val="Arial"/>
        <family val="2"/>
      </rPr>
      <t>melt–cpx</t>
    </r>
    <r>
      <rPr>
        <sz val="10"/>
        <color rgb="FF231F20"/>
        <rFont val="Arial"/>
        <family val="2"/>
      </rPr>
      <t xml:space="preserve"> at 1673 K</t>
    </r>
    <r>
      <rPr>
        <vertAlign val="superscript"/>
        <sz val="10"/>
        <color rgb="FF231F20"/>
        <rFont val="Arial"/>
        <family val="2"/>
      </rPr>
      <t>c, d</t>
    </r>
    <phoneticPr fontId="15" type="noConversion"/>
  </si>
  <si>
    <t>b. PM = primitive mantle (Sun and McDonough, 1989)</t>
    <phoneticPr fontId="15" type="noConversion"/>
  </si>
  <si>
    <r>
      <t xml:space="preserve">Sun, S.-s., McDonough, W.F. (1989) Chemical and isotopic systematics of oceanic basalts: implications for mantle composition and processes. </t>
    </r>
    <r>
      <rPr>
        <i/>
        <sz val="10"/>
        <color rgb="FF000000"/>
        <rFont val="Arial"/>
        <family val="2"/>
      </rPr>
      <t>Geological Society, London, Special Publications</t>
    </r>
    <r>
      <rPr>
        <sz val="10"/>
        <color rgb="FF000000"/>
        <rFont val="Arial"/>
        <family val="2"/>
      </rPr>
      <t xml:space="preserve"> 42, 313–345.</t>
    </r>
    <phoneticPr fontId="15" type="noConversion"/>
  </si>
  <si>
    <r>
      <t>1000lnβ at 1000</t>
    </r>
    <r>
      <rPr>
        <sz val="10"/>
        <color rgb="FF000000"/>
        <rFont val="宋体"/>
        <family val="2"/>
        <charset val="134"/>
      </rPr>
      <t xml:space="preserve"> </t>
    </r>
    <r>
      <rPr>
        <sz val="10"/>
        <color rgb="FF000000"/>
        <rFont val="Arial"/>
        <family val="2"/>
      </rPr>
      <t>K</t>
    </r>
    <r>
      <rPr>
        <vertAlign val="superscript"/>
        <sz val="10"/>
        <color rgb="FF000000"/>
        <rFont val="Arial"/>
        <family val="2"/>
      </rPr>
      <t>f, g</t>
    </r>
    <phoneticPr fontId="15" type="noConversion"/>
  </si>
  <si>
    <r>
      <t>Δ</t>
    </r>
    <r>
      <rPr>
        <vertAlign val="superscript"/>
        <sz val="10"/>
        <color rgb="FF000000"/>
        <rFont val="Arial"/>
        <family val="2"/>
      </rPr>
      <t>44/42</t>
    </r>
    <r>
      <rPr>
        <sz val="10"/>
        <color rgb="FF000000"/>
        <rFont val="Arial"/>
        <family val="2"/>
      </rPr>
      <t>Ca</t>
    </r>
    <r>
      <rPr>
        <vertAlign val="subscript"/>
        <sz val="10"/>
        <color rgb="FF000000"/>
        <rFont val="Arial"/>
        <family val="2"/>
      </rPr>
      <t>mineral–cpx</t>
    </r>
    <r>
      <rPr>
        <sz val="10"/>
        <color rgb="FF000000"/>
        <rFont val="Arial"/>
        <family val="2"/>
      </rPr>
      <t xml:space="preserve"> at 1673 K</t>
    </r>
    <r>
      <rPr>
        <vertAlign val="superscript"/>
        <sz val="10"/>
        <color rgb="FF000000"/>
        <rFont val="宋体"/>
        <family val="2"/>
        <charset val="134"/>
      </rPr>
      <t>f</t>
    </r>
    <phoneticPr fontId="15" type="noConversion"/>
  </si>
  <si>
    <r>
      <t>Δ</t>
    </r>
    <r>
      <rPr>
        <vertAlign val="superscript"/>
        <sz val="10"/>
        <color rgb="FF231F20"/>
        <rFont val="Arial"/>
        <family val="2"/>
      </rPr>
      <t>44/42</t>
    </r>
    <r>
      <rPr>
        <sz val="10"/>
        <color rgb="FF231F20"/>
        <rFont val="Arial"/>
        <family val="2"/>
      </rPr>
      <t>Ca</t>
    </r>
    <r>
      <rPr>
        <vertAlign val="subscript"/>
        <sz val="10"/>
        <color rgb="FF231F20"/>
        <rFont val="Arial"/>
        <family val="2"/>
      </rPr>
      <t>melt–cpx</t>
    </r>
    <r>
      <rPr>
        <sz val="10"/>
        <color rgb="FF231F20"/>
        <rFont val="Arial"/>
        <family val="2"/>
      </rPr>
      <t xml:space="preserve"> at 1673 K</t>
    </r>
    <r>
      <rPr>
        <vertAlign val="superscript"/>
        <sz val="10"/>
        <color rgb="FF231F20"/>
        <rFont val="宋体"/>
        <family val="2"/>
        <charset val="134"/>
      </rPr>
      <t>f, g</t>
    </r>
    <phoneticPr fontId="15" type="noConversion"/>
  </si>
  <si>
    <t>h. The subscript N denotes normalization of residual phases to 100%.</t>
    <phoneticPr fontId="15" type="noConversion"/>
  </si>
  <si>
    <r>
      <t xml:space="preserve">Parameters sources: a. Sobolev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(2005); b. Delavault </t>
    </r>
    <r>
      <rPr>
        <i/>
        <sz val="10"/>
        <color rgb="FF000000"/>
        <rFont val="Arial"/>
        <family val="2"/>
      </rPr>
      <t>et al</t>
    </r>
    <r>
      <rPr>
        <sz val="10"/>
        <color rgb="FF000000"/>
        <rFont val="Arial"/>
        <family val="2"/>
      </rPr>
      <t xml:space="preserve">. (2015); c. Table S-8; d. Yaxley and Green (1998); e. Pertermann </t>
    </r>
    <r>
      <rPr>
        <i/>
        <sz val="10"/>
        <color rgb="FF000000"/>
        <rFont val="Arial"/>
        <family val="2"/>
      </rPr>
      <t xml:space="preserve">et al. </t>
    </r>
    <r>
      <rPr>
        <sz val="10"/>
        <color rgb="FF000000"/>
        <rFont val="Arial"/>
        <family val="2"/>
      </rPr>
      <t xml:space="preserve">(2004); f. Antonelli </t>
    </r>
    <r>
      <rPr>
        <i/>
        <sz val="10"/>
        <color rgb="FF000000"/>
        <rFont val="Arial"/>
        <family val="2"/>
      </rPr>
      <t xml:space="preserve">et al. </t>
    </r>
    <r>
      <rPr>
        <sz val="10"/>
        <color rgb="FF000000"/>
        <rFont val="Arial"/>
        <family val="2"/>
      </rPr>
      <t>(2019); g. Zhang</t>
    </r>
    <r>
      <rPr>
        <i/>
        <sz val="10"/>
        <color rgb="FF000000"/>
        <rFont val="Arial"/>
        <family val="2"/>
      </rPr>
      <t xml:space="preserve"> et al. </t>
    </r>
    <r>
      <rPr>
        <sz val="10"/>
        <color rgb="FF000000"/>
        <rFont val="Arial"/>
        <family val="2"/>
      </rPr>
      <t>(2018).</t>
    </r>
    <phoneticPr fontId="15" type="noConversion"/>
  </si>
  <si>
    <r>
      <t xml:space="preserve">Parameters sources: a. Sobolev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(2005); b. Delavault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(2015); c. Table S-8; d. Yaxley and Green (1998); e. Pertermann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(2004); f. Antonelli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(2019); g. Zhang</t>
    </r>
    <r>
      <rPr>
        <i/>
        <sz val="10"/>
        <color rgb="FF000000"/>
        <rFont val="Arial"/>
        <family val="2"/>
      </rPr>
      <t xml:space="preserve"> et al</t>
    </r>
    <r>
      <rPr>
        <sz val="10"/>
        <color rgb="FF000000"/>
        <rFont val="Arial"/>
        <family val="2"/>
      </rPr>
      <t>. (2018).</t>
    </r>
    <phoneticPr fontId="15" type="noConversion"/>
  </si>
  <si>
    <r>
      <t xml:space="preserve">Zhu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(2020)</t>
    </r>
    <phoneticPr fontId="15" type="noConversion"/>
  </si>
  <si>
    <r>
      <t xml:space="preserve">Dai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(2022)</t>
    </r>
    <phoneticPr fontId="15" type="noConversion"/>
  </si>
  <si>
    <r>
      <t xml:space="preserve">Zhu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(2020)</t>
    </r>
    <phoneticPr fontId="0" type="noConversion"/>
  </si>
  <si>
    <r>
      <t xml:space="preserve">a. Reference sources: Zhu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(2020); Dai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(2022); Eriksen and Jacobsen (2022).</t>
    </r>
    <phoneticPr fontId="15" type="noConversion"/>
  </si>
  <si>
    <r>
      <rPr>
        <i/>
        <sz val="10"/>
        <color theme="1"/>
        <rFont val="Arial"/>
        <family val="2"/>
      </rPr>
      <t>n</t>
    </r>
    <r>
      <rPr>
        <vertAlign val="superscript"/>
        <sz val="10"/>
        <color theme="1"/>
        <rFont val="Arial"/>
        <family val="2"/>
      </rPr>
      <t>c</t>
    </r>
    <phoneticPr fontId="15" type="noConversion"/>
  </si>
  <si>
    <r>
      <t>a. 2 s.e. denotes two standard errors of the mean, 2 s.e. = 2 s.d./sqrt(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).</t>
    </r>
    <phoneticPr fontId="15" type="noConversion"/>
  </si>
  <si>
    <r>
      <t xml:space="preserve">c.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denotes number of analyses of Ca isotopes.</t>
    </r>
    <phoneticPr fontId="15" type="noConversion"/>
  </si>
  <si>
    <r>
      <t xml:space="preserve">Sun, S.-s., McDonough, W.F. (1989) Chemical and isotopic systematics of oceanic basalts: implications for mantle composition and processes. </t>
    </r>
    <r>
      <rPr>
        <i/>
        <sz val="10"/>
        <color rgb="FF000000"/>
        <rFont val="Arial"/>
        <family val="2"/>
      </rPr>
      <t>Geological Society, London, Special Publication</t>
    </r>
    <r>
      <rPr>
        <sz val="10"/>
        <color rgb="FF000000"/>
        <rFont val="Arial"/>
        <family val="2"/>
      </rPr>
      <t>s 42, 313–345.</t>
    </r>
    <phoneticPr fontId="15" type="noConversion"/>
  </si>
  <si>
    <t>a. HPEM = high pressure eclogite-derived melt, and its composition corresponds to the 30% partial melting result in Table S-7.</t>
    <phoneticPr fontId="15" type="noConversion"/>
  </si>
  <si>
    <r>
      <t xml:space="preserve">Parameters sources: a. Sobolev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(2000); b. Thomson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(2016); c. Antonelli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(2019); d. Zhang </t>
    </r>
    <r>
      <rPr>
        <i/>
        <sz val="10"/>
        <color rgb="FF000000"/>
        <rFont val="Arial"/>
        <family val="2"/>
      </rPr>
      <t>et al.</t>
    </r>
    <r>
      <rPr>
        <sz val="10"/>
        <color rgb="FF000000"/>
        <rFont val="Arial"/>
        <family val="2"/>
      </rPr>
      <t xml:space="preserve"> (2018); e. Arevalo and McDonough (2010); f. Eriksen and Jacobsen (2022).</t>
    </r>
    <phoneticPr fontId="15" type="noConversion"/>
  </si>
  <si>
    <r>
      <rPr>
        <b/>
        <sz val="12"/>
        <color theme="1"/>
        <rFont val="Arial"/>
        <family val="2"/>
      </rPr>
      <t>Table S-7</t>
    </r>
    <r>
      <rPr>
        <sz val="12"/>
        <color theme="1"/>
        <rFont val="Arial"/>
        <family val="2"/>
      </rPr>
      <t xml:space="preserve"> Calcium isotopic compositions of high pressure eclogite-derived melt (HPEM).</t>
    </r>
    <phoneticPr fontId="15" type="noConversion"/>
  </si>
  <si>
    <r>
      <t xml:space="preserve">Wang </t>
    </r>
    <r>
      <rPr>
        <i/>
        <sz val="12"/>
        <color theme="1"/>
        <rFont val="Aptos Narrow"/>
        <family val="2"/>
        <scheme val="minor"/>
      </rPr>
      <t>et al.</t>
    </r>
    <r>
      <rPr>
        <sz val="12"/>
        <rFont val="Aptos Narrow"/>
        <family val="2"/>
        <scheme val="minor"/>
      </rPr>
      <t xml:space="preserve"> (2026) Geochem. Persp. Let. 39, 54-59</t>
    </r>
    <r>
      <rPr>
        <sz val="12"/>
        <color rgb="FFFFFF00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| https://doi.org/10.7185/geochemlet.2613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</si>
</sst>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00"/>
    <numFmt numFmtId="165" formatCode="0.00000"/>
    <numFmt numFmtId="166" formatCode="0.0000_);[Red]\(0.0000\)"/>
    <numFmt numFmtId="167" formatCode="0.00_);[Red]\(0.00\)"/>
    <numFmt numFmtId="168" formatCode="0.00_ "/>
    <numFmt numFmtId="169" formatCode="0.0%"/>
    <numFmt numFmtId="170" formatCode="0.000_ "/>
    <numFmt numFmtId="171" formatCode="0.000_);[Red]\(0.000\)"/>
    <numFmt numFmtId="172" formatCode="0.0"/>
  </numFmts>
  <fonts count="34">
    <font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sz val="18"/>
      <color theme="3"/>
      <name val="Aptos Display"/>
      <family val="2"/>
      <charset val="134"/>
      <scheme val="maj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bscript"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sz val="10"/>
      <color rgb="FF231F20"/>
      <name val="Arial"/>
      <family val="2"/>
    </font>
    <font>
      <vertAlign val="superscript"/>
      <sz val="10"/>
      <color rgb="FF231F20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theme="1"/>
      <name val="Arial"/>
      <family val="2"/>
    </font>
    <font>
      <sz val="9"/>
      <name val="Aptos Narrow"/>
      <family val="3"/>
      <charset val="134"/>
      <scheme val="minor"/>
    </font>
    <font>
      <vertAlign val="subscript"/>
      <sz val="10"/>
      <color rgb="FF000000"/>
      <name val="宋体"/>
      <family val="2"/>
      <charset val="134"/>
    </font>
    <font>
      <vertAlign val="subscript"/>
      <sz val="10"/>
      <color rgb="FF231F20"/>
      <name val="Arial"/>
      <family val="2"/>
    </font>
    <font>
      <vertAlign val="superscript"/>
      <sz val="10"/>
      <color rgb="FF000000"/>
      <name val="宋体"/>
      <family val="2"/>
      <charset val="134"/>
    </font>
    <font>
      <vertAlign val="superscript"/>
      <sz val="10"/>
      <color rgb="FF231F20"/>
      <name val="宋体"/>
      <family val="2"/>
      <charset val="134"/>
    </font>
    <font>
      <vertAlign val="superscript"/>
      <sz val="10"/>
      <color theme="1"/>
      <name val="宋体"/>
      <family val="2"/>
      <charset val="134"/>
    </font>
    <font>
      <sz val="10"/>
      <color rgb="FF000000"/>
      <name val="Arial"/>
      <family val="2"/>
      <charset val="134"/>
    </font>
    <font>
      <b/>
      <sz val="10"/>
      <color rgb="FF000000"/>
      <name val="Arial"/>
      <family val="2"/>
    </font>
    <font>
      <i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FF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sz val="10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8" fontId="3" fillId="0" borderId="0" xfId="0" applyNumberFormat="1" applyFont="1" applyAlignment="1">
      <alignment horizontal="left" vertical="center"/>
    </xf>
    <xf numFmtId="170" fontId="3" fillId="0" borderId="0" xfId="0" applyNumberFormat="1" applyFont="1" applyAlignment="1">
      <alignment horizontal="left" vertical="center"/>
    </xf>
    <xf numFmtId="171" fontId="3" fillId="0" borderId="0" xfId="0" applyNumberFormat="1" applyFont="1" applyAlignment="1">
      <alignment horizontal="left" vertical="center"/>
    </xf>
    <xf numFmtId="167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9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72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0" fontId="3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8" fontId="3" fillId="0" borderId="1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horizontal="left" vertical="center"/>
    </xf>
    <xf numFmtId="167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169" fontId="4" fillId="0" borderId="1" xfId="0" applyNumberFormat="1" applyFont="1" applyBorder="1" applyAlignment="1">
      <alignment horizontal="left" vertical="center"/>
    </xf>
    <xf numFmtId="169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72" fontId="3" fillId="0" borderId="1" xfId="0" applyNumberFormat="1" applyFont="1" applyBorder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10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9" fontId="3" fillId="0" borderId="0" xfId="0" applyNumberFormat="1" applyFont="1" applyAlignment="1">
      <alignment vertical="center"/>
    </xf>
    <xf numFmtId="10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167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0" fontId="5" fillId="0" borderId="2" xfId="0" applyFont="1" applyBorder="1"/>
    <xf numFmtId="172" fontId="5" fillId="0" borderId="0" xfId="0" applyNumberFormat="1" applyFont="1"/>
    <xf numFmtId="172" fontId="5" fillId="0" borderId="1" xfId="0" applyNumberFormat="1" applyFont="1" applyBorder="1"/>
    <xf numFmtId="0" fontId="5" fillId="0" borderId="0" xfId="0" applyFont="1" applyAlignment="1">
      <alignment horizontal="left"/>
    </xf>
    <xf numFmtId="2" fontId="5" fillId="0" borderId="0" xfId="0" applyNumberFormat="1" applyFont="1"/>
    <xf numFmtId="2" fontId="5" fillId="0" borderId="1" xfId="0" applyNumberFormat="1" applyFont="1" applyBorder="1"/>
    <xf numFmtId="0" fontId="11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4" fillId="0" borderId="0" xfId="0" applyFont="1"/>
    <xf numFmtId="0" fontId="9" fillId="0" borderId="1" xfId="0" applyFont="1" applyBorder="1" applyAlignment="1">
      <alignment horizontal="left" vertical="center"/>
    </xf>
    <xf numFmtId="2" fontId="10" fillId="0" borderId="0" xfId="0" applyNumberFormat="1" applyFont="1"/>
    <xf numFmtId="172" fontId="10" fillId="0" borderId="0" xfId="0" applyNumberFormat="1" applyFont="1"/>
    <xf numFmtId="172" fontId="4" fillId="0" borderId="0" xfId="0" applyNumberFormat="1" applyFont="1"/>
    <xf numFmtId="166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2" fontId="22" fillId="0" borderId="1" xfId="0" applyNumberFormat="1" applyFont="1" applyBorder="1" applyAlignment="1">
      <alignment vertical="center"/>
    </xf>
    <xf numFmtId="2" fontId="22" fillId="0" borderId="0" xfId="0" applyNumberFormat="1" applyFont="1" applyAlignment="1">
      <alignment vertical="center"/>
    </xf>
    <xf numFmtId="0" fontId="26" fillId="0" borderId="0" xfId="0" applyFont="1"/>
    <xf numFmtId="0" fontId="27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30" fillId="0" borderId="0" xfId="0" applyFont="1"/>
    <xf numFmtId="0" fontId="32" fillId="0" borderId="0" xfId="0" applyFont="1"/>
    <xf numFmtId="0" fontId="31" fillId="0" borderId="0" xfId="0" applyFont="1"/>
    <xf numFmtId="0" fontId="14" fillId="0" borderId="2" xfId="0" applyFont="1" applyBorder="1"/>
    <xf numFmtId="9" fontId="3" fillId="0" borderId="0" xfId="0" applyNumberFormat="1" applyFont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1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472440</xdr:colOff>
      <xdr:row>0</xdr:row>
      <xdr:rowOff>0</xdr:rowOff>
    </xdr:from>
    <xdr:to>
      <xdr:col>14</xdr:col>
      <xdr:colOff>1905</xdr:colOff>
      <xdr:row>5</xdr:row>
      <xdr:rowOff>31455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44240" y="0"/>
          <a:ext cx="5625465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323638</xdr:colOff>
      <xdr:row>5</xdr:row>
      <xdr:rowOff>41341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57213" cy="8985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0</xdr:row>
      <xdr:rowOff>0</xdr:rowOff>
    </xdr:from>
    <xdr:to>
      <xdr:col>14</xdr:col>
      <xdr:colOff>1905</xdr:colOff>
      <xdr:row>5</xdr:row>
      <xdr:rowOff>31455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5640705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1030393</xdr:colOff>
      <xdr:row>5</xdr:row>
      <xdr:rowOff>7051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95643" cy="864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407670</xdr:colOff>
      <xdr:row>0</xdr:row>
      <xdr:rowOff>0</xdr:rowOff>
    </xdr:from>
    <xdr:to>
      <xdr:col>14</xdr:col>
      <xdr:colOff>1905</xdr:colOff>
      <xdr:row>5</xdr:row>
      <xdr:rowOff>31455</xdr:rowOff>
    </xdr:to>
    <xdr:sp macro="" textlink="">
      <xdr:nvSpPr>
        <xdr:cNvPr id="5" name="ZoneText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379470" y="0"/>
          <a:ext cx="5690235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508423</xdr:colOff>
      <xdr:row>5</xdr:row>
      <xdr:rowOff>41341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64223" cy="8668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293370</xdr:colOff>
      <xdr:row>0</xdr:row>
      <xdr:rowOff>0</xdr:rowOff>
    </xdr:from>
    <xdr:to>
      <xdr:col>14</xdr:col>
      <xdr:colOff>1905</xdr:colOff>
      <xdr:row>5</xdr:row>
      <xdr:rowOff>31455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874770" y="0"/>
          <a:ext cx="5194935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516043</xdr:colOff>
      <xdr:row>5</xdr:row>
      <xdr:rowOff>41341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71843" cy="8668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506730</xdr:colOff>
      <xdr:row>0</xdr:row>
      <xdr:rowOff>0</xdr:rowOff>
    </xdr:from>
    <xdr:to>
      <xdr:col>13</xdr:col>
      <xdr:colOff>662940</xdr:colOff>
      <xdr:row>5</xdr:row>
      <xdr:rowOff>31455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831330" y="0"/>
          <a:ext cx="5128260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194098</xdr:colOff>
      <xdr:row>5</xdr:row>
      <xdr:rowOff>39436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9148" cy="8649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0</xdr:row>
      <xdr:rowOff>0</xdr:rowOff>
    </xdr:from>
    <xdr:to>
      <xdr:col>13</xdr:col>
      <xdr:colOff>662940</xdr:colOff>
      <xdr:row>5</xdr:row>
      <xdr:rowOff>31455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6393180" y="0"/>
          <a:ext cx="5566410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192193</xdr:colOff>
      <xdr:row>5</xdr:row>
      <xdr:rowOff>37531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7243" cy="8630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129540</xdr:colOff>
      <xdr:row>0</xdr:row>
      <xdr:rowOff>0</xdr:rowOff>
    </xdr:from>
    <xdr:to>
      <xdr:col>13</xdr:col>
      <xdr:colOff>662940</xdr:colOff>
      <xdr:row>5</xdr:row>
      <xdr:rowOff>31455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6454140" y="0"/>
          <a:ext cx="5372100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190288</xdr:colOff>
      <xdr:row>5</xdr:row>
      <xdr:rowOff>41341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5338" cy="8668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662940</xdr:colOff>
      <xdr:row>0</xdr:row>
      <xdr:rowOff>0</xdr:rowOff>
    </xdr:from>
    <xdr:to>
      <xdr:col>14</xdr:col>
      <xdr:colOff>1905</xdr:colOff>
      <xdr:row>5</xdr:row>
      <xdr:rowOff>31455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3606165" y="0"/>
          <a:ext cx="5730240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556048</xdr:colOff>
      <xdr:row>5</xdr:row>
      <xdr:rowOff>41341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41998" cy="8668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205740</xdr:colOff>
      <xdr:row>0</xdr:row>
      <xdr:rowOff>0</xdr:rowOff>
    </xdr:from>
    <xdr:to>
      <xdr:col>13</xdr:col>
      <xdr:colOff>662940</xdr:colOff>
      <xdr:row>5</xdr:row>
      <xdr:rowOff>31455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6644640" y="0"/>
          <a:ext cx="5600700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190288</xdr:colOff>
      <xdr:row>5</xdr:row>
      <xdr:rowOff>41341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5338" cy="8668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152399</xdr:colOff>
      <xdr:row>0</xdr:row>
      <xdr:rowOff>57150</xdr:rowOff>
    </xdr:from>
    <xdr:to>
      <xdr:col>12</xdr:col>
      <xdr:colOff>74294</xdr:colOff>
      <xdr:row>5</xdr:row>
      <xdr:rowOff>86700</xdr:rowOff>
    </xdr:to>
    <xdr:sp macro="" textlink="">
      <xdr:nvSpPr>
        <xdr:cNvPr id="7" name="ZoneTexte 3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667374" y="57150"/>
          <a:ext cx="5417820" cy="88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Wang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Light calcium isotope anomaly in the Pitcairn mantle plume: a signal of pyroxenite melting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190288</xdr:colOff>
      <xdr:row>5</xdr:row>
      <xdr:rowOff>41341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5338" cy="866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V35"/>
  <sheetViews>
    <sheetView workbookViewId="0">
      <selection activeCell="A33" sqref="A33:XFD35"/>
    </sheetView>
  </sheetViews>
  <sheetFormatPr defaultColWidth="8.875" defaultRowHeight="12.75"/>
  <cols>
    <col min="1" max="1" width="12.625" style="39" customWidth="1"/>
    <col min="2" max="2" width="15.625" style="39" customWidth="1"/>
    <col min="3" max="16384" width="8.875" style="39"/>
  </cols>
  <sheetData>
    <row r="1" spans="1:28">
      <c r="A1" s="63"/>
    </row>
    <row r="8" spans="1:28" ht="15.75">
      <c r="A8" s="67" t="s">
        <v>212</v>
      </c>
    </row>
    <row r="9" spans="1:28">
      <c r="B9" s="28"/>
      <c r="C9" s="28"/>
      <c r="D9" s="28"/>
      <c r="E9" s="28"/>
      <c r="F9" s="28"/>
      <c r="G9" s="28"/>
      <c r="H9" s="28"/>
      <c r="I9" s="28"/>
      <c r="J9" s="28"/>
    </row>
    <row r="10" spans="1:28" ht="14.25">
      <c r="A10" s="40" t="s">
        <v>12</v>
      </c>
      <c r="B10" s="40" t="s">
        <v>13</v>
      </c>
      <c r="C10" s="40" t="s">
        <v>101</v>
      </c>
      <c r="D10" s="40" t="s">
        <v>236</v>
      </c>
      <c r="E10" s="40" t="s">
        <v>102</v>
      </c>
      <c r="F10" s="40" t="s">
        <v>237</v>
      </c>
      <c r="G10" s="40" t="s">
        <v>137</v>
      </c>
      <c r="H10" s="40" t="s">
        <v>237</v>
      </c>
      <c r="I10" s="70" t="s">
        <v>238</v>
      </c>
      <c r="J10" s="28"/>
    </row>
    <row r="11" spans="1:28">
      <c r="A11" s="28" t="s">
        <v>14</v>
      </c>
      <c r="B11" s="28" t="s">
        <v>15</v>
      </c>
      <c r="C11" s="44">
        <v>0.78</v>
      </c>
      <c r="D11" s="44">
        <v>0.03</v>
      </c>
      <c r="E11" s="44">
        <v>0.4</v>
      </c>
      <c r="F11" s="44">
        <v>0.02</v>
      </c>
      <c r="G11" s="41">
        <v>0.4</v>
      </c>
      <c r="H11" s="52">
        <v>0.3</v>
      </c>
      <c r="I11" s="28">
        <v>10</v>
      </c>
      <c r="J11" s="28"/>
      <c r="K11" s="50"/>
      <c r="L11" s="50"/>
      <c r="M11" s="50"/>
      <c r="N11" s="50"/>
      <c r="O11" s="51"/>
      <c r="P11" s="51"/>
      <c r="Q11" s="50"/>
      <c r="S11" s="50"/>
      <c r="T11" s="50"/>
      <c r="U11" s="50"/>
      <c r="V11" s="50"/>
      <c r="W11" s="50"/>
      <c r="X11" s="50"/>
      <c r="Z11" s="50"/>
      <c r="AA11" s="50"/>
      <c r="AB11" s="50"/>
    </row>
    <row r="12" spans="1:28">
      <c r="A12" s="28" t="s">
        <v>16</v>
      </c>
      <c r="B12" s="28" t="s">
        <v>15</v>
      </c>
      <c r="C12" s="44">
        <v>0.83</v>
      </c>
      <c r="D12" s="44">
        <v>0.03</v>
      </c>
      <c r="E12" s="44">
        <v>0.39</v>
      </c>
      <c r="F12" s="44">
        <v>0.01</v>
      </c>
      <c r="G12" s="41">
        <v>-0.4</v>
      </c>
      <c r="H12" s="41">
        <v>0.4</v>
      </c>
      <c r="I12" s="28">
        <v>6</v>
      </c>
      <c r="J12" s="28"/>
      <c r="K12" s="50"/>
      <c r="L12" s="50"/>
      <c r="M12" s="50"/>
      <c r="N12" s="50"/>
      <c r="O12" s="51"/>
      <c r="P12" s="51"/>
      <c r="Q12" s="50"/>
      <c r="S12" s="50"/>
      <c r="T12" s="50"/>
      <c r="U12" s="50"/>
      <c r="V12" s="50"/>
      <c r="W12" s="50"/>
      <c r="X12" s="50"/>
      <c r="Z12" s="50"/>
      <c r="AA12" s="50"/>
      <c r="AB12" s="50"/>
    </row>
    <row r="13" spans="1:28">
      <c r="A13" s="28" t="s">
        <v>17</v>
      </c>
      <c r="B13" s="28" t="s">
        <v>15</v>
      </c>
      <c r="C13" s="44">
        <v>0.84</v>
      </c>
      <c r="D13" s="44">
        <v>0.03</v>
      </c>
      <c r="E13" s="44">
        <v>0.35</v>
      </c>
      <c r="F13" s="44">
        <v>0.03</v>
      </c>
      <c r="G13" s="41">
        <v>-1.2</v>
      </c>
      <c r="H13" s="41">
        <v>0.5</v>
      </c>
      <c r="I13" s="28">
        <v>7</v>
      </c>
      <c r="J13" s="28"/>
      <c r="K13" s="50"/>
      <c r="L13" s="50"/>
      <c r="M13" s="50"/>
      <c r="N13" s="50"/>
      <c r="O13" s="51"/>
      <c r="P13" s="51"/>
      <c r="Q13" s="50"/>
      <c r="S13" s="50"/>
      <c r="T13" s="50"/>
      <c r="U13" s="50"/>
      <c r="V13" s="50"/>
      <c r="W13" s="50"/>
      <c r="X13" s="50"/>
      <c r="Z13" s="50"/>
      <c r="AA13" s="50"/>
      <c r="AB13" s="50"/>
    </row>
    <row r="14" spans="1:28">
      <c r="A14" s="28" t="s">
        <v>18</v>
      </c>
      <c r="B14" s="28" t="s">
        <v>15</v>
      </c>
      <c r="C14" s="44">
        <v>0.73</v>
      </c>
      <c r="D14" s="44">
        <v>0.04</v>
      </c>
      <c r="E14" s="44">
        <v>0.33</v>
      </c>
      <c r="F14" s="44">
        <v>0.03</v>
      </c>
      <c r="G14" s="41">
        <v>-0.5</v>
      </c>
      <c r="H14" s="41">
        <v>0.6</v>
      </c>
      <c r="I14" s="28">
        <v>8</v>
      </c>
      <c r="J14" s="28"/>
      <c r="K14" s="50"/>
      <c r="L14" s="50"/>
      <c r="M14" s="50"/>
      <c r="N14" s="50"/>
      <c r="O14" s="51"/>
      <c r="P14" s="51"/>
      <c r="Q14" s="50"/>
      <c r="S14" s="50"/>
      <c r="T14" s="50"/>
      <c r="U14" s="50"/>
      <c r="V14" s="50"/>
      <c r="W14" s="50"/>
      <c r="X14" s="50"/>
      <c r="Z14" s="50"/>
      <c r="AA14" s="50"/>
      <c r="AB14" s="50"/>
    </row>
    <row r="15" spans="1:28">
      <c r="A15" s="28" t="s">
        <v>19</v>
      </c>
      <c r="B15" s="28" t="s">
        <v>15</v>
      </c>
      <c r="C15" s="44">
        <v>0.8</v>
      </c>
      <c r="D15" s="44">
        <v>0.04</v>
      </c>
      <c r="E15" s="44">
        <v>0.33</v>
      </c>
      <c r="F15" s="44">
        <v>0.02</v>
      </c>
      <c r="G15" s="41">
        <v>-1.3</v>
      </c>
      <c r="H15" s="41">
        <v>0.5</v>
      </c>
      <c r="I15" s="28">
        <v>7</v>
      </c>
      <c r="J15" s="28"/>
      <c r="K15" s="50"/>
      <c r="L15" s="50"/>
      <c r="M15" s="50"/>
      <c r="N15" s="50"/>
      <c r="O15" s="51"/>
      <c r="P15" s="51"/>
      <c r="Q15" s="50"/>
      <c r="S15" s="50"/>
      <c r="T15" s="50"/>
      <c r="U15" s="50"/>
      <c r="V15" s="50"/>
      <c r="W15" s="50"/>
      <c r="X15" s="50"/>
      <c r="Z15" s="50"/>
      <c r="AA15" s="50"/>
      <c r="AB15" s="50"/>
    </row>
    <row r="16" spans="1:28">
      <c r="A16" s="28" t="s">
        <v>20</v>
      </c>
      <c r="B16" s="28" t="s">
        <v>15</v>
      </c>
      <c r="C16" s="44">
        <v>0.68</v>
      </c>
      <c r="D16" s="44">
        <v>0.08</v>
      </c>
      <c r="E16" s="44">
        <v>0.3</v>
      </c>
      <c r="F16" s="44">
        <v>0.02</v>
      </c>
      <c r="G16" s="41">
        <v>-0.6</v>
      </c>
      <c r="H16" s="41">
        <v>0.7</v>
      </c>
      <c r="I16" s="28">
        <v>4</v>
      </c>
      <c r="J16" s="28"/>
      <c r="K16" s="50"/>
      <c r="L16" s="50"/>
      <c r="M16" s="50"/>
      <c r="N16" s="50"/>
      <c r="O16" s="51"/>
      <c r="P16" s="51"/>
      <c r="Q16" s="50"/>
      <c r="S16" s="50"/>
      <c r="T16" s="50"/>
      <c r="U16" s="50"/>
      <c r="V16" s="50"/>
      <c r="W16" s="50"/>
      <c r="X16" s="50"/>
      <c r="Z16" s="50"/>
      <c r="AA16" s="50"/>
      <c r="AB16" s="50"/>
    </row>
    <row r="17" spans="1:28">
      <c r="A17" s="28" t="s">
        <v>21</v>
      </c>
      <c r="B17" s="28" t="s">
        <v>15</v>
      </c>
      <c r="C17" s="44">
        <v>0.76</v>
      </c>
      <c r="D17" s="44">
        <v>0.03</v>
      </c>
      <c r="E17" s="44">
        <v>0.33</v>
      </c>
      <c r="F17" s="44">
        <v>0.04</v>
      </c>
      <c r="G17" s="41">
        <v>-0.8</v>
      </c>
      <c r="H17" s="41">
        <v>0.9</v>
      </c>
      <c r="I17" s="28">
        <v>6</v>
      </c>
      <c r="J17" s="28"/>
      <c r="K17" s="50"/>
      <c r="L17" s="50"/>
      <c r="M17" s="50"/>
      <c r="N17" s="50"/>
      <c r="O17" s="51"/>
      <c r="P17" s="51"/>
      <c r="Q17" s="50"/>
      <c r="S17" s="50"/>
      <c r="T17" s="50"/>
      <c r="U17" s="50"/>
      <c r="V17" s="50"/>
      <c r="W17" s="50"/>
      <c r="X17" s="50"/>
      <c r="Z17" s="50"/>
      <c r="AA17" s="50"/>
      <c r="AB17" s="50"/>
    </row>
    <row r="18" spans="1:28">
      <c r="A18" s="28" t="s">
        <v>22</v>
      </c>
      <c r="B18" s="28" t="s">
        <v>23</v>
      </c>
      <c r="C18" s="44">
        <v>0.76</v>
      </c>
      <c r="D18" s="44">
        <v>0.03</v>
      </c>
      <c r="E18" s="44">
        <v>0.38</v>
      </c>
      <c r="F18" s="44">
        <v>0.05</v>
      </c>
      <c r="G18" s="41">
        <v>0.2</v>
      </c>
      <c r="H18" s="41">
        <v>0.9</v>
      </c>
      <c r="I18" s="28">
        <v>7</v>
      </c>
      <c r="J18" s="28"/>
      <c r="K18" s="50"/>
      <c r="L18" s="50"/>
      <c r="M18" s="50"/>
      <c r="N18" s="50"/>
      <c r="O18" s="51"/>
      <c r="P18" s="51"/>
      <c r="Q18" s="50"/>
      <c r="S18" s="50"/>
      <c r="T18" s="50"/>
      <c r="U18" s="50"/>
      <c r="V18" s="50"/>
      <c r="W18" s="50"/>
      <c r="X18" s="50"/>
      <c r="Z18" s="50"/>
      <c r="AA18" s="50"/>
      <c r="AB18" s="50"/>
    </row>
    <row r="19" spans="1:28">
      <c r="A19" s="28" t="s">
        <v>24</v>
      </c>
      <c r="B19" s="28" t="s">
        <v>23</v>
      </c>
      <c r="C19" s="44">
        <v>0.84</v>
      </c>
      <c r="D19" s="44">
        <v>0.04</v>
      </c>
      <c r="E19" s="44">
        <v>0.39</v>
      </c>
      <c r="F19" s="44">
        <v>0.03</v>
      </c>
      <c r="G19" s="41">
        <v>-0.4</v>
      </c>
      <c r="H19" s="41">
        <v>0.7</v>
      </c>
      <c r="I19" s="28">
        <v>7</v>
      </c>
      <c r="J19" s="28"/>
      <c r="K19" s="50"/>
      <c r="L19" s="50"/>
      <c r="M19" s="50"/>
      <c r="N19" s="50"/>
      <c r="O19" s="51"/>
      <c r="P19" s="51"/>
      <c r="Q19" s="50"/>
      <c r="S19" s="50"/>
      <c r="T19" s="50"/>
      <c r="U19" s="50"/>
      <c r="V19" s="50"/>
      <c r="W19" s="50"/>
      <c r="X19" s="50"/>
      <c r="Z19" s="50"/>
      <c r="AA19" s="50"/>
      <c r="AB19" s="50"/>
    </row>
    <row r="20" spans="1:28">
      <c r="A20" s="28" t="s">
        <v>25</v>
      </c>
      <c r="B20" s="28" t="s">
        <v>23</v>
      </c>
      <c r="C20" s="44">
        <v>0.81</v>
      </c>
      <c r="D20" s="44">
        <v>0.03</v>
      </c>
      <c r="E20" s="44">
        <v>0.37</v>
      </c>
      <c r="F20" s="44">
        <v>0.03</v>
      </c>
      <c r="G20" s="41">
        <v>-0.4</v>
      </c>
      <c r="H20" s="41">
        <v>0.7</v>
      </c>
      <c r="I20" s="28">
        <v>7</v>
      </c>
      <c r="J20" s="28"/>
      <c r="K20" s="50"/>
      <c r="L20" s="50"/>
      <c r="M20" s="50"/>
      <c r="N20" s="50"/>
      <c r="O20" s="51"/>
      <c r="P20" s="51"/>
      <c r="Q20" s="50"/>
      <c r="S20" s="50"/>
      <c r="T20" s="50"/>
      <c r="U20" s="50"/>
      <c r="V20" s="50"/>
      <c r="W20" s="50"/>
      <c r="X20" s="50"/>
      <c r="Z20" s="50"/>
      <c r="AA20" s="50"/>
      <c r="AB20" s="50"/>
    </row>
    <row r="21" spans="1:28">
      <c r="A21" s="28" t="s">
        <v>26</v>
      </c>
      <c r="B21" s="28" t="s">
        <v>23</v>
      </c>
      <c r="C21" s="44">
        <v>0.77</v>
      </c>
      <c r="D21" s="44">
        <v>0.01</v>
      </c>
      <c r="E21" s="44">
        <v>0.36</v>
      </c>
      <c r="F21" s="44">
        <v>0.02</v>
      </c>
      <c r="G21" s="41">
        <v>-0.2</v>
      </c>
      <c r="H21" s="41">
        <v>0.6</v>
      </c>
      <c r="I21" s="28">
        <v>9</v>
      </c>
      <c r="J21" s="28"/>
      <c r="K21" s="50"/>
      <c r="L21" s="50"/>
      <c r="M21" s="50"/>
      <c r="N21" s="50"/>
      <c r="O21" s="51"/>
      <c r="P21" s="51"/>
      <c r="Q21" s="50"/>
      <c r="S21" s="50"/>
      <c r="T21" s="50"/>
      <c r="U21" s="50"/>
      <c r="V21" s="50"/>
      <c r="W21" s="50"/>
      <c r="X21" s="50"/>
      <c r="Z21" s="50"/>
      <c r="AA21" s="50"/>
      <c r="AB21" s="50"/>
    </row>
    <row r="22" spans="1:28">
      <c r="A22" s="28" t="s">
        <v>27</v>
      </c>
      <c r="B22" s="28" t="s">
        <v>23</v>
      </c>
      <c r="C22" s="44">
        <v>0.77</v>
      </c>
      <c r="D22" s="44">
        <v>0.04</v>
      </c>
      <c r="E22" s="44">
        <v>0.36</v>
      </c>
      <c r="F22" s="44">
        <v>0.03</v>
      </c>
      <c r="G22" s="41">
        <v>-0.3</v>
      </c>
      <c r="H22" s="41">
        <v>0.6</v>
      </c>
      <c r="I22" s="28">
        <v>8</v>
      </c>
      <c r="J22" s="28"/>
      <c r="K22" s="50"/>
      <c r="L22" s="50"/>
      <c r="M22" s="50"/>
      <c r="N22" s="50"/>
      <c r="O22" s="51"/>
      <c r="P22" s="51"/>
      <c r="Q22" s="50"/>
      <c r="S22" s="50"/>
      <c r="T22" s="50"/>
      <c r="U22" s="50"/>
      <c r="V22" s="50"/>
      <c r="W22" s="50"/>
      <c r="X22" s="50"/>
      <c r="Z22" s="50"/>
      <c r="AA22" s="50"/>
      <c r="AB22" s="50"/>
    </row>
    <row r="23" spans="1:28">
      <c r="A23" s="28" t="s">
        <v>28</v>
      </c>
      <c r="B23" s="28" t="s">
        <v>29</v>
      </c>
      <c r="C23" s="44">
        <v>0.81</v>
      </c>
      <c r="D23" s="44">
        <v>0.03</v>
      </c>
      <c r="E23" s="44">
        <v>0.34</v>
      </c>
      <c r="F23" s="44">
        <v>0.03</v>
      </c>
      <c r="G23" s="41">
        <v>-1.2</v>
      </c>
      <c r="H23" s="41">
        <v>0.8</v>
      </c>
      <c r="I23" s="28">
        <v>6</v>
      </c>
      <c r="J23" s="28"/>
      <c r="K23" s="50"/>
      <c r="L23" s="50"/>
      <c r="M23" s="50"/>
      <c r="N23" s="50"/>
      <c r="O23" s="51"/>
      <c r="P23" s="51"/>
      <c r="Q23" s="50"/>
      <c r="S23" s="50"/>
      <c r="T23" s="50"/>
      <c r="U23" s="50"/>
      <c r="V23" s="50"/>
      <c r="W23" s="50"/>
      <c r="X23" s="50"/>
      <c r="Z23" s="50"/>
      <c r="AA23" s="50"/>
      <c r="AB23" s="50"/>
    </row>
    <row r="24" spans="1:28">
      <c r="A24" s="28" t="s">
        <v>30</v>
      </c>
      <c r="B24" s="28" t="s">
        <v>29</v>
      </c>
      <c r="C24" s="44">
        <v>0.8</v>
      </c>
      <c r="D24" s="44">
        <v>0.04</v>
      </c>
      <c r="E24" s="44">
        <v>0.37</v>
      </c>
      <c r="F24" s="44">
        <v>0.04</v>
      </c>
      <c r="G24" s="41">
        <v>-0.4</v>
      </c>
      <c r="H24" s="52">
        <v>0.4</v>
      </c>
      <c r="I24" s="28">
        <v>4</v>
      </c>
      <c r="J24" s="28"/>
      <c r="K24" s="50"/>
      <c r="L24" s="50"/>
      <c r="M24" s="50"/>
      <c r="N24" s="50"/>
      <c r="O24" s="51"/>
      <c r="P24" s="51"/>
      <c r="Q24" s="50"/>
      <c r="S24" s="50"/>
      <c r="T24" s="50"/>
      <c r="U24" s="50"/>
      <c r="V24" s="50"/>
      <c r="W24" s="50"/>
      <c r="X24" s="50"/>
      <c r="Z24" s="50"/>
      <c r="AA24" s="50"/>
      <c r="AB24" s="50"/>
    </row>
    <row r="25" spans="1:28">
      <c r="A25" s="29" t="s">
        <v>31</v>
      </c>
      <c r="B25" s="29" t="s">
        <v>29</v>
      </c>
      <c r="C25" s="45">
        <v>0.81</v>
      </c>
      <c r="D25" s="45">
        <v>0.02</v>
      </c>
      <c r="E25" s="45">
        <v>0.37</v>
      </c>
      <c r="F25" s="45">
        <v>0.04</v>
      </c>
      <c r="G25" s="42">
        <v>-0.5</v>
      </c>
      <c r="H25" s="42">
        <v>0.7</v>
      </c>
      <c r="I25" s="29">
        <v>6</v>
      </c>
      <c r="J25" s="28"/>
      <c r="K25" s="50"/>
      <c r="L25" s="50"/>
      <c r="M25" s="50"/>
      <c r="N25" s="50"/>
      <c r="O25" s="51"/>
      <c r="P25" s="51"/>
      <c r="Q25" s="50"/>
      <c r="S25" s="50"/>
      <c r="T25" s="50"/>
      <c r="U25" s="50"/>
      <c r="V25" s="50"/>
      <c r="W25" s="50"/>
      <c r="X25" s="50"/>
      <c r="Z25" s="50"/>
      <c r="AA25" s="50"/>
      <c r="AB25" s="50"/>
    </row>
    <row r="26" spans="1:28">
      <c r="A26" s="28" t="s">
        <v>263</v>
      </c>
      <c r="B26" s="28"/>
      <c r="C26" s="28"/>
      <c r="D26" s="28"/>
      <c r="E26" s="28"/>
      <c r="F26" s="28"/>
      <c r="G26" s="28"/>
      <c r="H26" s="28"/>
      <c r="I26" s="28"/>
      <c r="J26" s="28"/>
    </row>
    <row r="27" spans="1:28" ht="14.25">
      <c r="A27" s="28" t="s">
        <v>206</v>
      </c>
      <c r="B27" s="28"/>
      <c r="C27" s="28"/>
      <c r="D27" s="28"/>
      <c r="E27" s="28"/>
      <c r="F27" s="28"/>
      <c r="G27" s="28"/>
      <c r="H27" s="28"/>
      <c r="I27" s="28"/>
      <c r="J27" s="28"/>
    </row>
    <row r="28" spans="1:28">
      <c r="A28" s="28" t="s">
        <v>264</v>
      </c>
      <c r="B28" s="28"/>
      <c r="C28" s="28"/>
      <c r="D28" s="28"/>
      <c r="E28" s="28"/>
      <c r="F28" s="28"/>
      <c r="G28" s="28"/>
      <c r="H28" s="28"/>
      <c r="I28" s="28"/>
      <c r="J28" s="28"/>
    </row>
    <row r="29" spans="1:28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28">
      <c r="A30" s="28" t="s">
        <v>138</v>
      </c>
    </row>
    <row r="31" spans="1:28" ht="14.25">
      <c r="A31" s="28" t="s">
        <v>205</v>
      </c>
    </row>
    <row r="33" spans="1:48" s="72" customFormat="1" ht="15">
      <c r="A33" s="72" t="s">
        <v>269</v>
      </c>
      <c r="K33" s="73"/>
      <c r="L33" s="73"/>
      <c r="N33" s="74"/>
      <c r="O33" s="74"/>
      <c r="P33" s="74"/>
      <c r="Q33" s="74"/>
      <c r="R33" s="74"/>
      <c r="S33" s="74"/>
      <c r="T33" s="74"/>
      <c r="V33" s="74"/>
      <c r="W33" s="74"/>
      <c r="X33" s="74"/>
      <c r="Y33" s="74"/>
      <c r="Z33" s="74"/>
      <c r="AA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O33" s="74"/>
      <c r="AP33" s="74"/>
      <c r="AQ33" s="74"/>
      <c r="AR33" s="74"/>
      <c r="AS33" s="74"/>
      <c r="AT33" s="74"/>
      <c r="AU33" s="74"/>
      <c r="AV33" s="74"/>
    </row>
    <row r="34" spans="1:48" s="72" customFormat="1" ht="14.25">
      <c r="A34" s="72" t="s">
        <v>197</v>
      </c>
      <c r="K34" s="73"/>
      <c r="L34" s="73"/>
      <c r="N34" s="74"/>
      <c r="O34" s="74"/>
      <c r="P34" s="74"/>
      <c r="Q34" s="74"/>
      <c r="R34" s="74"/>
      <c r="S34" s="74"/>
      <c r="T34" s="74"/>
      <c r="V34" s="74"/>
      <c r="W34" s="74"/>
      <c r="X34" s="74"/>
      <c r="Y34" s="74"/>
      <c r="Z34" s="74"/>
      <c r="AA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O34" s="74"/>
      <c r="AP34" s="74"/>
      <c r="AQ34" s="74"/>
      <c r="AR34" s="74"/>
      <c r="AS34" s="74"/>
      <c r="AT34" s="74"/>
      <c r="AU34" s="74"/>
      <c r="AV34" s="74"/>
    </row>
    <row r="35" spans="1:48" s="72" customFormat="1" ht="14.25">
      <c r="A35" s="72" t="s">
        <v>198</v>
      </c>
      <c r="K35" s="73"/>
      <c r="L35" s="73"/>
      <c r="N35" s="74"/>
      <c r="O35" s="74"/>
      <c r="P35" s="74"/>
      <c r="Q35" s="74"/>
      <c r="R35" s="74"/>
      <c r="S35" s="74"/>
      <c r="T35" s="74"/>
      <c r="V35" s="74"/>
      <c r="W35" s="74"/>
      <c r="X35" s="74"/>
      <c r="Y35" s="74"/>
      <c r="Z35" s="74"/>
      <c r="AA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O35" s="74"/>
      <c r="AP35" s="74"/>
      <c r="AQ35" s="74"/>
      <c r="AR35" s="74"/>
      <c r="AS35" s="74"/>
      <c r="AT35" s="74"/>
      <c r="AU35" s="74"/>
      <c r="AV35" s="74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4:AV36"/>
  <sheetViews>
    <sheetView workbookViewId="0">
      <selection activeCell="A33" sqref="A33:XFD35"/>
    </sheetView>
  </sheetViews>
  <sheetFormatPr defaultColWidth="8.875" defaultRowHeight="12.75"/>
  <cols>
    <col min="1" max="1" width="17.875" style="39" customWidth="1"/>
    <col min="2" max="2" width="29.625" style="39" customWidth="1"/>
    <col min="3" max="16384" width="8.875" style="39"/>
  </cols>
  <sheetData>
    <row r="4" spans="1:9" ht="15">
      <c r="B4" s="68"/>
    </row>
    <row r="8" spans="1:9" ht="15.75">
      <c r="A8" s="69" t="s">
        <v>213</v>
      </c>
      <c r="B8" s="28"/>
      <c r="C8" s="28"/>
      <c r="D8" s="28"/>
      <c r="E8" s="28"/>
      <c r="F8" s="28"/>
      <c r="G8" s="28"/>
      <c r="H8" s="28"/>
      <c r="I8" s="28"/>
    </row>
    <row r="9" spans="1:9">
      <c r="A9" s="29"/>
      <c r="B9" s="29"/>
      <c r="C9" s="29"/>
      <c r="D9" s="29"/>
      <c r="E9" s="28"/>
      <c r="F9" s="28"/>
      <c r="G9" s="29"/>
      <c r="H9" s="28"/>
      <c r="I9" s="28"/>
    </row>
    <row r="10" spans="1:9" ht="14.25">
      <c r="A10" s="40" t="s">
        <v>61</v>
      </c>
      <c r="B10" s="40" t="s">
        <v>148</v>
      </c>
      <c r="C10" s="40" t="s">
        <v>101</v>
      </c>
      <c r="D10" s="40" t="s">
        <v>239</v>
      </c>
      <c r="E10" s="40" t="s">
        <v>102</v>
      </c>
      <c r="F10" s="40" t="s">
        <v>240</v>
      </c>
      <c r="G10" s="40" t="s">
        <v>262</v>
      </c>
      <c r="H10" s="28"/>
      <c r="I10" s="28"/>
    </row>
    <row r="11" spans="1:9">
      <c r="A11" s="28" t="s">
        <v>62</v>
      </c>
      <c r="B11" s="28" t="s">
        <v>63</v>
      </c>
      <c r="C11" s="44">
        <v>-0.01</v>
      </c>
      <c r="D11" s="44">
        <v>0.15</v>
      </c>
      <c r="E11" s="44">
        <v>0</v>
      </c>
      <c r="F11" s="44">
        <v>0.11</v>
      </c>
      <c r="G11" s="28">
        <v>69</v>
      </c>
      <c r="H11" s="28"/>
      <c r="I11" s="28"/>
    </row>
    <row r="12" spans="1:9">
      <c r="A12" s="28"/>
      <c r="B12" s="28" t="s">
        <v>258</v>
      </c>
      <c r="C12" s="44">
        <v>0.03</v>
      </c>
      <c r="D12" s="44">
        <v>0.12</v>
      </c>
      <c r="E12" s="44"/>
      <c r="F12" s="44"/>
      <c r="G12" s="28">
        <v>34</v>
      </c>
      <c r="H12" s="28"/>
      <c r="I12" s="28"/>
    </row>
    <row r="13" spans="1:9">
      <c r="A13" s="28"/>
      <c r="B13" s="28" t="s">
        <v>149</v>
      </c>
      <c r="C13" s="44">
        <v>0</v>
      </c>
      <c r="D13" s="28">
        <v>0.03</v>
      </c>
      <c r="E13" s="44">
        <v>0</v>
      </c>
      <c r="F13" s="44">
        <v>0.03</v>
      </c>
      <c r="G13" s="28"/>
      <c r="H13" s="28"/>
      <c r="I13" s="28"/>
    </row>
    <row r="14" spans="1:9">
      <c r="A14" s="28"/>
      <c r="B14" s="28"/>
      <c r="C14" s="44"/>
      <c r="D14" s="44"/>
      <c r="E14" s="44"/>
      <c r="F14" s="44"/>
      <c r="G14" s="28"/>
      <c r="H14" s="28"/>
      <c r="I14" s="28"/>
    </row>
    <row r="15" spans="1:9">
      <c r="A15" s="28" t="s">
        <v>65</v>
      </c>
      <c r="B15" s="28" t="s">
        <v>63</v>
      </c>
      <c r="C15" s="44">
        <v>0.78</v>
      </c>
      <c r="D15" s="44">
        <v>0.14000000000000001</v>
      </c>
      <c r="E15" s="44">
        <v>0.35</v>
      </c>
      <c r="F15" s="44">
        <v>0.09</v>
      </c>
      <c r="G15" s="28">
        <v>9</v>
      </c>
      <c r="H15" s="28"/>
      <c r="I15" s="28"/>
    </row>
    <row r="16" spans="1:9">
      <c r="A16" s="28"/>
      <c r="B16" s="28" t="s">
        <v>259</v>
      </c>
      <c r="C16" s="44">
        <v>0.72</v>
      </c>
      <c r="D16" s="44">
        <v>7.0000000000000007E-2</v>
      </c>
      <c r="E16" s="44">
        <v>0.35</v>
      </c>
      <c r="F16" s="44">
        <v>0.08</v>
      </c>
      <c r="G16" s="28"/>
      <c r="H16" s="28"/>
      <c r="I16" s="28"/>
    </row>
    <row r="17" spans="1:9">
      <c r="A17" s="28"/>
      <c r="B17" s="28"/>
      <c r="C17" s="28"/>
      <c r="D17" s="28"/>
      <c r="E17" s="28"/>
      <c r="F17" s="28"/>
      <c r="G17" s="28"/>
      <c r="H17" s="28"/>
      <c r="I17" s="28"/>
    </row>
    <row r="18" spans="1:9">
      <c r="A18" s="28" t="s">
        <v>66</v>
      </c>
      <c r="B18" s="28" t="s">
        <v>63</v>
      </c>
      <c r="C18" s="44">
        <v>1.89</v>
      </c>
      <c r="D18" s="44">
        <v>0.13</v>
      </c>
      <c r="E18" s="44">
        <v>0.91</v>
      </c>
      <c r="F18" s="44">
        <v>0.11</v>
      </c>
      <c r="G18" s="28">
        <v>21</v>
      </c>
      <c r="H18" s="28"/>
      <c r="I18" s="28"/>
    </row>
    <row r="19" spans="1:9">
      <c r="A19" s="28"/>
      <c r="B19" s="28" t="s">
        <v>260</v>
      </c>
      <c r="C19" s="44">
        <v>1.81</v>
      </c>
      <c r="D19" s="44">
        <v>0.11</v>
      </c>
      <c r="E19" s="44"/>
      <c r="F19" s="44"/>
      <c r="G19" s="28">
        <v>30</v>
      </c>
      <c r="H19" s="28"/>
      <c r="I19" s="28"/>
    </row>
    <row r="20" spans="1:9">
      <c r="A20" s="28"/>
      <c r="B20" s="28"/>
      <c r="C20" s="44"/>
      <c r="D20" s="44"/>
      <c r="E20" s="44"/>
      <c r="F20" s="44"/>
      <c r="G20" s="28"/>
      <c r="H20" s="28"/>
      <c r="I20" s="28"/>
    </row>
    <row r="21" spans="1:9">
      <c r="A21" s="28" t="s">
        <v>67</v>
      </c>
      <c r="B21" s="28" t="s">
        <v>63</v>
      </c>
      <c r="C21" s="44">
        <v>0.8</v>
      </c>
      <c r="D21" s="44">
        <v>0.1</v>
      </c>
      <c r="E21" s="44">
        <v>0.35</v>
      </c>
      <c r="F21" s="44">
        <v>0.08</v>
      </c>
      <c r="G21" s="28">
        <v>14</v>
      </c>
      <c r="H21" s="28"/>
      <c r="I21" s="28"/>
    </row>
    <row r="22" spans="1:9">
      <c r="A22" s="28"/>
      <c r="B22" s="28" t="s">
        <v>258</v>
      </c>
      <c r="C22" s="28">
        <v>0.79</v>
      </c>
      <c r="D22" s="28">
        <v>0.13</v>
      </c>
      <c r="E22" s="28"/>
      <c r="F22" s="44"/>
      <c r="G22" s="28">
        <v>6</v>
      </c>
      <c r="H22" s="28"/>
      <c r="I22" s="28"/>
    </row>
    <row r="23" spans="1:9">
      <c r="A23" s="29"/>
      <c r="B23" s="29" t="s">
        <v>64</v>
      </c>
      <c r="C23" s="45">
        <v>0.85199999999999998</v>
      </c>
      <c r="D23" s="29">
        <v>0.03</v>
      </c>
      <c r="E23" s="45">
        <v>0.39200000000000002</v>
      </c>
      <c r="F23" s="45">
        <v>0.03</v>
      </c>
      <c r="G23" s="29"/>
      <c r="H23" s="28"/>
      <c r="I23" s="28"/>
    </row>
    <row r="24" spans="1:9">
      <c r="A24" s="28" t="s">
        <v>261</v>
      </c>
      <c r="B24" s="28"/>
      <c r="C24" s="44"/>
      <c r="D24" s="28"/>
      <c r="E24" s="44"/>
      <c r="F24" s="44"/>
      <c r="G24" s="28"/>
      <c r="H24" s="28"/>
      <c r="I24" s="28"/>
    </row>
    <row r="25" spans="1:9">
      <c r="A25" s="28" t="s">
        <v>241</v>
      </c>
      <c r="B25" s="28"/>
      <c r="C25" s="28"/>
      <c r="D25" s="28"/>
      <c r="E25" s="28"/>
      <c r="F25" s="28"/>
      <c r="G25" s="28"/>
      <c r="H25" s="28"/>
      <c r="I25" s="28"/>
    </row>
    <row r="26" spans="1:9">
      <c r="A26" s="28" t="s">
        <v>264</v>
      </c>
      <c r="B26" s="28"/>
      <c r="C26" s="28"/>
      <c r="D26" s="28"/>
      <c r="E26" s="28"/>
      <c r="F26" s="28"/>
      <c r="G26" s="28"/>
      <c r="H26" s="28"/>
      <c r="I26" s="28"/>
    </row>
    <row r="27" spans="1:9">
      <c r="A27" s="28"/>
      <c r="B27" s="28"/>
      <c r="C27" s="28"/>
      <c r="D27" s="28"/>
      <c r="E27" s="28"/>
      <c r="F27" s="28"/>
      <c r="G27" s="28"/>
      <c r="H27" s="28"/>
      <c r="I27" s="28"/>
    </row>
    <row r="28" spans="1:9">
      <c r="A28" s="28" t="s">
        <v>60</v>
      </c>
      <c r="B28" s="28"/>
      <c r="C28" s="28"/>
      <c r="D28" s="28"/>
      <c r="E28" s="28"/>
      <c r="F28" s="28"/>
      <c r="G28" s="28"/>
      <c r="H28" s="28"/>
      <c r="I28" s="28"/>
    </row>
    <row r="29" spans="1:9">
      <c r="A29" s="28" t="s">
        <v>207</v>
      </c>
      <c r="B29" s="28"/>
      <c r="C29" s="28"/>
      <c r="D29" s="28"/>
      <c r="E29" s="28"/>
      <c r="F29" s="28"/>
      <c r="G29" s="28"/>
      <c r="H29" s="28"/>
      <c r="I29" s="28"/>
    </row>
    <row r="30" spans="1:9">
      <c r="A30" s="28" t="s">
        <v>208</v>
      </c>
    </row>
    <row r="31" spans="1:9">
      <c r="A31" s="28" t="s">
        <v>209</v>
      </c>
    </row>
    <row r="33" spans="1:48" s="72" customFormat="1" ht="15">
      <c r="A33" s="72" t="s">
        <v>269</v>
      </c>
      <c r="K33" s="73"/>
      <c r="L33" s="73"/>
      <c r="N33" s="74"/>
      <c r="O33" s="74"/>
      <c r="P33" s="74"/>
      <c r="Q33" s="74"/>
      <c r="R33" s="74"/>
      <c r="S33" s="74"/>
      <c r="T33" s="74"/>
      <c r="V33" s="74"/>
      <c r="W33" s="74"/>
      <c r="X33" s="74"/>
      <c r="Y33" s="74"/>
      <c r="Z33" s="74"/>
      <c r="AA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O33" s="74"/>
      <c r="AP33" s="74"/>
      <c r="AQ33" s="74"/>
      <c r="AR33" s="74"/>
      <c r="AS33" s="74"/>
      <c r="AT33" s="74"/>
      <c r="AU33" s="74"/>
      <c r="AV33" s="74"/>
    </row>
    <row r="34" spans="1:48" s="72" customFormat="1" ht="14.25">
      <c r="A34" s="72" t="s">
        <v>197</v>
      </c>
      <c r="K34" s="73"/>
      <c r="L34" s="73"/>
      <c r="N34" s="74"/>
      <c r="O34" s="74"/>
      <c r="P34" s="74"/>
      <c r="Q34" s="74"/>
      <c r="R34" s="74"/>
      <c r="S34" s="74"/>
      <c r="T34" s="74"/>
      <c r="V34" s="74"/>
      <c r="W34" s="74"/>
      <c r="X34" s="74"/>
      <c r="Y34" s="74"/>
      <c r="Z34" s="74"/>
      <c r="AA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O34" s="74"/>
      <c r="AP34" s="74"/>
      <c r="AQ34" s="74"/>
      <c r="AR34" s="74"/>
      <c r="AS34" s="74"/>
      <c r="AT34" s="74"/>
      <c r="AU34" s="74"/>
      <c r="AV34" s="74"/>
    </row>
    <row r="35" spans="1:48" s="72" customFormat="1" ht="14.25">
      <c r="A35" s="72" t="s">
        <v>198</v>
      </c>
      <c r="K35" s="73"/>
      <c r="L35" s="73"/>
      <c r="N35" s="74"/>
      <c r="O35" s="74"/>
      <c r="P35" s="74"/>
      <c r="Q35" s="74"/>
      <c r="R35" s="74"/>
      <c r="S35" s="74"/>
      <c r="T35" s="74"/>
      <c r="V35" s="74"/>
      <c r="W35" s="74"/>
      <c r="X35" s="74"/>
      <c r="Y35" s="74"/>
      <c r="Z35" s="74"/>
      <c r="AA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O35" s="74"/>
      <c r="AP35" s="74"/>
      <c r="AQ35" s="74"/>
      <c r="AR35" s="74"/>
      <c r="AS35" s="74"/>
      <c r="AT35" s="74"/>
      <c r="AU35" s="74"/>
      <c r="AV35" s="74"/>
    </row>
    <row r="36" spans="1:48" s="75" customFormat="1" ht="12.6" customHeight="1"/>
  </sheetData>
  <phoneticPr fontId="15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8:AV35"/>
  <sheetViews>
    <sheetView workbookViewId="0">
      <selection activeCell="A33" sqref="A33:XFD35"/>
    </sheetView>
  </sheetViews>
  <sheetFormatPr defaultColWidth="8.875" defaultRowHeight="12.75"/>
  <cols>
    <col min="1" max="1" width="10.375" style="39" customWidth="1"/>
    <col min="2" max="2" width="15.375" style="39" customWidth="1"/>
    <col min="3" max="16384" width="8.875" style="39"/>
  </cols>
  <sheetData>
    <row r="8" spans="1:46" ht="15.75">
      <c r="A8" s="67" t="s">
        <v>214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</row>
    <row r="9" spans="1:46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8"/>
      <c r="AS9" s="28"/>
      <c r="AT9" s="28"/>
    </row>
    <row r="10" spans="1:46" ht="12.95" customHeight="1">
      <c r="A10" s="40" t="s">
        <v>12</v>
      </c>
      <c r="B10" s="40" t="s">
        <v>13</v>
      </c>
      <c r="C10" s="29" t="s">
        <v>168</v>
      </c>
      <c r="D10" s="29" t="s">
        <v>169</v>
      </c>
      <c r="E10" s="29" t="s">
        <v>170</v>
      </c>
      <c r="F10" s="29" t="s">
        <v>161</v>
      </c>
      <c r="G10" s="29" t="s">
        <v>156</v>
      </c>
      <c r="H10" s="29" t="s">
        <v>157</v>
      </c>
      <c r="I10" s="29" t="s">
        <v>158</v>
      </c>
      <c r="J10" s="29" t="s">
        <v>171</v>
      </c>
      <c r="K10" s="29" t="s">
        <v>172</v>
      </c>
      <c r="L10" s="29" t="s">
        <v>173</v>
      </c>
      <c r="M10" s="29" t="s">
        <v>159</v>
      </c>
      <c r="N10" s="29" t="s">
        <v>160</v>
      </c>
      <c r="O10" s="29"/>
      <c r="P10" s="29" t="s">
        <v>32</v>
      </c>
      <c r="Q10" s="29" t="s">
        <v>33</v>
      </c>
      <c r="R10" s="29" t="s">
        <v>34</v>
      </c>
      <c r="S10" s="29" t="s">
        <v>35</v>
      </c>
      <c r="T10" s="29" t="s">
        <v>36</v>
      </c>
      <c r="U10" s="29" t="s">
        <v>37</v>
      </c>
      <c r="V10" s="29" t="s">
        <v>38</v>
      </c>
      <c r="W10" s="29" t="s">
        <v>39</v>
      </c>
      <c r="X10" s="29" t="s">
        <v>40</v>
      </c>
      <c r="Y10" s="29" t="s">
        <v>41</v>
      </c>
      <c r="Z10" s="29" t="s">
        <v>42</v>
      </c>
      <c r="AA10" s="29" t="s">
        <v>43</v>
      </c>
      <c r="AB10" s="29" t="s">
        <v>44</v>
      </c>
      <c r="AC10" s="29" t="s">
        <v>45</v>
      </c>
      <c r="AD10" s="29" t="s">
        <v>46</v>
      </c>
      <c r="AE10" s="29" t="s">
        <v>47</v>
      </c>
      <c r="AF10" s="29" t="s">
        <v>48</v>
      </c>
      <c r="AG10" s="29" t="s">
        <v>49</v>
      </c>
      <c r="AH10" s="29" t="s">
        <v>50</v>
      </c>
      <c r="AI10" s="29" t="s">
        <v>51</v>
      </c>
      <c r="AJ10" s="29" t="s">
        <v>52</v>
      </c>
      <c r="AK10" s="29" t="s">
        <v>53</v>
      </c>
      <c r="AL10" s="29" t="s">
        <v>54</v>
      </c>
      <c r="AM10" s="29" t="s">
        <v>55</v>
      </c>
      <c r="AN10" s="29" t="s">
        <v>56</v>
      </c>
      <c r="AO10" s="29" t="s">
        <v>57</v>
      </c>
      <c r="AP10" s="29" t="s">
        <v>58</v>
      </c>
      <c r="AQ10" s="29" t="s">
        <v>59</v>
      </c>
      <c r="AR10" s="28"/>
      <c r="AS10" s="28"/>
      <c r="AT10" s="28"/>
    </row>
    <row r="11" spans="1:46">
      <c r="A11" s="28" t="s">
        <v>182</v>
      </c>
      <c r="B11" s="28" t="s">
        <v>15</v>
      </c>
      <c r="C11" s="44">
        <v>53.5</v>
      </c>
      <c r="D11" s="44">
        <v>2.57</v>
      </c>
      <c r="E11" s="44">
        <v>16.72</v>
      </c>
      <c r="F11" s="44">
        <v>8.92</v>
      </c>
      <c r="G11" s="44">
        <v>0.12</v>
      </c>
      <c r="H11" s="44">
        <v>3.37</v>
      </c>
      <c r="I11" s="44">
        <v>6.72</v>
      </c>
      <c r="J11" s="44">
        <v>4.46</v>
      </c>
      <c r="K11" s="44">
        <v>2.38</v>
      </c>
      <c r="L11" s="44">
        <v>0.77</v>
      </c>
      <c r="M11" s="44">
        <v>0.47000000000001307</v>
      </c>
      <c r="N11" s="44">
        <f>SUM(C11:M11)</f>
        <v>100</v>
      </c>
      <c r="O11" s="44"/>
      <c r="P11" s="41">
        <v>30.138200000000001</v>
      </c>
      <c r="Q11" s="41">
        <v>132.0249</v>
      </c>
      <c r="R11" s="41">
        <v>27.396699999999999</v>
      </c>
      <c r="S11" s="41">
        <v>46.566000000000003</v>
      </c>
      <c r="T11" s="41">
        <v>560.79100000000005</v>
      </c>
      <c r="U11" s="41">
        <v>46.6023</v>
      </c>
      <c r="V11" s="41">
        <v>543.02089999999998</v>
      </c>
      <c r="W11" s="41">
        <v>59.925899999999999</v>
      </c>
      <c r="X11" s="41">
        <v>0.41920000000000002</v>
      </c>
      <c r="Y11" s="41">
        <v>575.69730000000004</v>
      </c>
      <c r="Z11" s="41">
        <v>68.714799999999997</v>
      </c>
      <c r="AA11" s="41">
        <v>144.40039999999999</v>
      </c>
      <c r="AB11" s="41">
        <v>17.870200000000001</v>
      </c>
      <c r="AC11" s="41">
        <v>71.181399999999996</v>
      </c>
      <c r="AD11" s="41">
        <v>14.3263</v>
      </c>
      <c r="AE11" s="41">
        <v>4.0521000000000003</v>
      </c>
      <c r="AF11" s="41">
        <v>12.150499999999999</v>
      </c>
      <c r="AG11" s="41">
        <v>1.7276</v>
      </c>
      <c r="AH11" s="41">
        <v>9.1328000000000014</v>
      </c>
      <c r="AI11" s="41">
        <v>1.6704000000000001</v>
      </c>
      <c r="AJ11" s="41">
        <v>4.2339000000000002</v>
      </c>
      <c r="AK11" s="41">
        <v>3.2755000000000001</v>
      </c>
      <c r="AL11" s="41">
        <v>0.46870000000000001</v>
      </c>
      <c r="AM11" s="41">
        <v>11.6525</v>
      </c>
      <c r="AN11" s="41">
        <v>3.6634000000000002</v>
      </c>
      <c r="AO11" s="41">
        <v>7.4431000000000003</v>
      </c>
      <c r="AP11" s="41">
        <v>8.8612000000000002</v>
      </c>
      <c r="AQ11" s="41">
        <v>1.9051</v>
      </c>
      <c r="AR11" s="28"/>
      <c r="AS11" s="28"/>
      <c r="AT11" s="28"/>
    </row>
    <row r="12" spans="1:46">
      <c r="A12" s="28" t="s">
        <v>183</v>
      </c>
      <c r="B12" s="28" t="s">
        <v>15</v>
      </c>
      <c r="C12" s="44">
        <v>54.21</v>
      </c>
      <c r="D12" s="44">
        <v>2.15</v>
      </c>
      <c r="E12" s="44">
        <v>15.97</v>
      </c>
      <c r="F12" s="44">
        <v>10.67</v>
      </c>
      <c r="G12" s="44">
        <v>0.16</v>
      </c>
      <c r="H12" s="44">
        <v>2.76</v>
      </c>
      <c r="I12" s="44">
        <v>6.07</v>
      </c>
      <c r="J12" s="44">
        <v>4.7300000000000004</v>
      </c>
      <c r="K12" s="44">
        <v>2.29</v>
      </c>
      <c r="L12" s="44">
        <v>0.95</v>
      </c>
      <c r="M12" s="44">
        <v>3.9999999999977831E-2</v>
      </c>
      <c r="N12" s="44">
        <f t="shared" ref="N12:N25" si="0">SUM(C12:M12)</f>
        <v>100</v>
      </c>
      <c r="O12" s="44"/>
      <c r="P12" s="41">
        <v>12.1096</v>
      </c>
      <c r="Q12" s="41">
        <v>155.84190000000001</v>
      </c>
      <c r="R12" s="41">
        <v>27.223800000000001</v>
      </c>
      <c r="S12" s="41">
        <v>36.5929</v>
      </c>
      <c r="T12" s="41">
        <v>521.79280000000006</v>
      </c>
      <c r="U12" s="41">
        <v>55.039900000000003</v>
      </c>
      <c r="V12" s="41">
        <v>537.09109999999998</v>
      </c>
      <c r="W12" s="41">
        <v>51.351199999999999</v>
      </c>
      <c r="X12" s="41">
        <v>0.35289999999999999</v>
      </c>
      <c r="Y12" s="41">
        <v>435.9873</v>
      </c>
      <c r="Z12" s="41">
        <v>54.015300000000003</v>
      </c>
      <c r="AA12" s="41">
        <v>118.9764</v>
      </c>
      <c r="AB12" s="41">
        <v>15.5358</v>
      </c>
      <c r="AC12" s="41">
        <v>64.859700000000004</v>
      </c>
      <c r="AD12" s="41">
        <v>14.351599999999999</v>
      </c>
      <c r="AE12" s="41">
        <v>4.2716000000000003</v>
      </c>
      <c r="AF12" s="41">
        <v>12.907</v>
      </c>
      <c r="AG12" s="41">
        <v>1.9129</v>
      </c>
      <c r="AH12" s="41">
        <v>10.353300000000001</v>
      </c>
      <c r="AI12" s="41">
        <v>1.9796</v>
      </c>
      <c r="AJ12" s="41">
        <v>5.0754999999999999</v>
      </c>
      <c r="AK12" s="41">
        <v>4.0907999999999998</v>
      </c>
      <c r="AL12" s="41">
        <v>0.59289999999999998</v>
      </c>
      <c r="AM12" s="41">
        <v>11.7392</v>
      </c>
      <c r="AN12" s="41">
        <v>3.0722999999999998</v>
      </c>
      <c r="AO12" s="41">
        <v>5.2537000000000003</v>
      </c>
      <c r="AP12" s="41">
        <v>6.1268000000000002</v>
      </c>
      <c r="AQ12" s="41">
        <v>1.5093000000000001</v>
      </c>
      <c r="AR12" s="28"/>
      <c r="AS12" s="28"/>
      <c r="AT12" s="28"/>
    </row>
    <row r="13" spans="1:46">
      <c r="A13" s="28" t="s">
        <v>17</v>
      </c>
      <c r="B13" s="28" t="s">
        <v>15</v>
      </c>
      <c r="C13" s="44">
        <v>48.41</v>
      </c>
      <c r="D13" s="44">
        <v>3.35</v>
      </c>
      <c r="E13" s="44">
        <v>14.93</v>
      </c>
      <c r="F13" s="44">
        <v>11.82</v>
      </c>
      <c r="G13" s="44">
        <v>0.14000000000000001</v>
      </c>
      <c r="H13" s="44">
        <v>7.37</v>
      </c>
      <c r="I13" s="44">
        <v>8.43</v>
      </c>
      <c r="J13" s="44">
        <v>3.35</v>
      </c>
      <c r="K13" s="44">
        <v>1.28</v>
      </c>
      <c r="L13" s="44">
        <v>0.66</v>
      </c>
      <c r="M13" s="44">
        <v>0.26000000000001933</v>
      </c>
      <c r="N13" s="44">
        <f t="shared" si="0"/>
        <v>100</v>
      </c>
      <c r="O13" s="44"/>
      <c r="P13" s="41">
        <v>38.852200000000003</v>
      </c>
      <c r="Q13" s="41">
        <v>127.2606</v>
      </c>
      <c r="R13" s="41">
        <v>21.508400000000002</v>
      </c>
      <c r="S13" s="41">
        <v>21.799800000000001</v>
      </c>
      <c r="T13" s="41">
        <v>583.08630000000005</v>
      </c>
      <c r="U13" s="41">
        <v>31.482700000000001</v>
      </c>
      <c r="V13" s="41">
        <v>296.34140000000002</v>
      </c>
      <c r="W13" s="41">
        <v>35.520499999999998</v>
      </c>
      <c r="X13" s="41">
        <v>0.214</v>
      </c>
      <c r="Y13" s="41">
        <v>290.7158</v>
      </c>
      <c r="Z13" s="41">
        <v>33.276000000000003</v>
      </c>
      <c r="AA13" s="41">
        <v>73.3459</v>
      </c>
      <c r="AB13" s="41">
        <v>9.583400000000001</v>
      </c>
      <c r="AC13" s="41">
        <v>40.494399999999999</v>
      </c>
      <c r="AD13" s="41">
        <v>8.9527000000000001</v>
      </c>
      <c r="AE13" s="41">
        <v>2.8178000000000001</v>
      </c>
      <c r="AF13" s="41">
        <v>8.0671000000000017</v>
      </c>
      <c r="AG13" s="41">
        <v>1.1420999999999999</v>
      </c>
      <c r="AH13" s="41">
        <v>6.1490999999999998</v>
      </c>
      <c r="AI13" s="41">
        <v>1.1363000000000001</v>
      </c>
      <c r="AJ13" s="41">
        <v>2.8220000000000001</v>
      </c>
      <c r="AK13" s="41">
        <v>2.1598000000000002</v>
      </c>
      <c r="AL13" s="41">
        <v>0.29870000000000002</v>
      </c>
      <c r="AM13" s="41">
        <v>6.8517999999999999</v>
      </c>
      <c r="AN13" s="41">
        <v>2.2604000000000002</v>
      </c>
      <c r="AO13" s="41">
        <v>3.3811</v>
      </c>
      <c r="AP13" s="41">
        <v>3.7745000000000002</v>
      </c>
      <c r="AQ13" s="41">
        <v>0.88100000000000001</v>
      </c>
      <c r="AR13" s="28"/>
      <c r="AS13" s="28"/>
      <c r="AT13" s="28"/>
    </row>
    <row r="14" spans="1:46">
      <c r="A14" s="28" t="s">
        <v>18</v>
      </c>
      <c r="B14" s="28" t="s">
        <v>15</v>
      </c>
      <c r="C14" s="44">
        <v>49.01</v>
      </c>
      <c r="D14" s="44">
        <v>3.13</v>
      </c>
      <c r="E14" s="44">
        <v>16.25</v>
      </c>
      <c r="F14" s="44">
        <v>10.74</v>
      </c>
      <c r="G14" s="44">
        <v>0.14000000000000001</v>
      </c>
      <c r="H14" s="44">
        <v>5.74</v>
      </c>
      <c r="I14" s="44">
        <v>9.25</v>
      </c>
      <c r="J14" s="44">
        <v>3.59</v>
      </c>
      <c r="K14" s="44">
        <v>1.48</v>
      </c>
      <c r="L14" s="44">
        <v>0.64</v>
      </c>
      <c r="M14" s="44">
        <v>3.0000000000001137E-2</v>
      </c>
      <c r="N14" s="44">
        <f t="shared" si="0"/>
        <v>100</v>
      </c>
      <c r="O14" s="44"/>
      <c r="P14" s="41">
        <v>39.94</v>
      </c>
      <c r="Q14" s="41">
        <v>170.4855</v>
      </c>
      <c r="R14" s="41">
        <v>21.341200000000001</v>
      </c>
      <c r="S14" s="41">
        <v>21.793700000000001</v>
      </c>
      <c r="T14" s="41">
        <v>574.36159999999995</v>
      </c>
      <c r="U14" s="41">
        <v>30.9785</v>
      </c>
      <c r="V14" s="41">
        <v>296.7088</v>
      </c>
      <c r="W14" s="41">
        <v>35.314999999999998</v>
      </c>
      <c r="X14" s="41">
        <v>0.21240000000000001</v>
      </c>
      <c r="Y14" s="41">
        <v>284.60480000000001</v>
      </c>
      <c r="Z14" s="41">
        <v>33.046199999999999</v>
      </c>
      <c r="AA14" s="41">
        <v>72.144300000000001</v>
      </c>
      <c r="AB14" s="41">
        <v>9.4398000000000017</v>
      </c>
      <c r="AC14" s="41">
        <v>39.9161</v>
      </c>
      <c r="AD14" s="41">
        <v>8.9068000000000005</v>
      </c>
      <c r="AE14" s="41">
        <v>2.7900999999999998</v>
      </c>
      <c r="AF14" s="41">
        <v>7.9935</v>
      </c>
      <c r="AG14" s="41">
        <v>1.1597</v>
      </c>
      <c r="AH14" s="41">
        <v>6.1159999999999997</v>
      </c>
      <c r="AI14" s="41">
        <v>1.1198999999999999</v>
      </c>
      <c r="AJ14" s="41">
        <v>2.8006000000000002</v>
      </c>
      <c r="AK14" s="41">
        <v>2.0956999999999999</v>
      </c>
      <c r="AL14" s="41">
        <v>0.2989</v>
      </c>
      <c r="AM14" s="41">
        <v>6.6016000000000004</v>
      </c>
      <c r="AN14" s="41">
        <v>2.2157</v>
      </c>
      <c r="AO14" s="41">
        <v>3.3643000000000001</v>
      </c>
      <c r="AP14" s="41">
        <v>3.6724999999999999</v>
      </c>
      <c r="AQ14" s="41">
        <v>0.9113</v>
      </c>
      <c r="AR14" s="28"/>
      <c r="AS14" s="28"/>
      <c r="AT14" s="28"/>
    </row>
    <row r="15" spans="1:46">
      <c r="A15" s="28" t="s">
        <v>19</v>
      </c>
      <c r="B15" s="28" t="s">
        <v>15</v>
      </c>
      <c r="C15" s="44">
        <v>50.01</v>
      </c>
      <c r="D15" s="44">
        <v>2.81</v>
      </c>
      <c r="E15" s="44">
        <v>14.11</v>
      </c>
      <c r="F15" s="44">
        <v>11.87</v>
      </c>
      <c r="G15" s="44">
        <v>0.15</v>
      </c>
      <c r="H15" s="44">
        <v>9.5</v>
      </c>
      <c r="I15" s="44">
        <v>8.19</v>
      </c>
      <c r="J15" s="44">
        <v>2.95</v>
      </c>
      <c r="K15" s="44">
        <v>0.82</v>
      </c>
      <c r="L15" s="44">
        <v>0.43</v>
      </c>
      <c r="M15" s="44">
        <v>-0.84000000000001762</v>
      </c>
      <c r="N15" s="44">
        <f t="shared" si="0"/>
        <v>100</v>
      </c>
      <c r="O15" s="44"/>
      <c r="P15" s="41">
        <v>45.235600000000005</v>
      </c>
      <c r="Q15" s="41">
        <v>119.98439999999999</v>
      </c>
      <c r="R15" s="41">
        <v>20.723600000000001</v>
      </c>
      <c r="S15" s="41">
        <v>12.553000000000001</v>
      </c>
      <c r="T15" s="41">
        <v>466.70260000000002</v>
      </c>
      <c r="U15" s="41">
        <v>28.0288</v>
      </c>
      <c r="V15" s="41">
        <v>207.12299999999999</v>
      </c>
      <c r="W15" s="41">
        <v>21.884</v>
      </c>
      <c r="X15" s="41">
        <v>0.11020000000000001</v>
      </c>
      <c r="Y15" s="41">
        <v>186.03700000000001</v>
      </c>
      <c r="Z15" s="41">
        <v>21.396599999999999</v>
      </c>
      <c r="AA15" s="41">
        <v>47.690200000000004</v>
      </c>
      <c r="AB15" s="41">
        <v>6.4040999999999997</v>
      </c>
      <c r="AC15" s="41">
        <v>28.119</v>
      </c>
      <c r="AD15" s="41">
        <v>6.7816000000000001</v>
      </c>
      <c r="AE15" s="41">
        <v>2.2225999999999999</v>
      </c>
      <c r="AF15" s="41">
        <v>6.5194999999999999</v>
      </c>
      <c r="AG15" s="41">
        <v>0.96540000000000004</v>
      </c>
      <c r="AH15" s="41">
        <v>5.2248999999999999</v>
      </c>
      <c r="AI15" s="41">
        <v>0.99929999999999997</v>
      </c>
      <c r="AJ15" s="41">
        <v>2.5295000000000001</v>
      </c>
      <c r="AK15" s="41">
        <v>1.9976</v>
      </c>
      <c r="AL15" s="41">
        <v>0.28339999999999999</v>
      </c>
      <c r="AM15" s="41">
        <v>4.9915000000000003</v>
      </c>
      <c r="AN15" s="41">
        <v>1.4049</v>
      </c>
      <c r="AO15" s="41">
        <v>2.4055</v>
      </c>
      <c r="AP15" s="41">
        <v>2.2490000000000001</v>
      </c>
      <c r="AQ15" s="41">
        <v>0.54949999999999999</v>
      </c>
      <c r="AR15" s="28"/>
      <c r="AS15" s="28"/>
      <c r="AT15" s="28"/>
    </row>
    <row r="16" spans="1:46">
      <c r="A16" s="28" t="s">
        <v>20</v>
      </c>
      <c r="B16" s="28" t="s">
        <v>15</v>
      </c>
      <c r="C16" s="44">
        <v>49.63</v>
      </c>
      <c r="D16" s="44">
        <v>3.56</v>
      </c>
      <c r="E16" s="44">
        <v>15.85</v>
      </c>
      <c r="F16" s="44">
        <v>11.13</v>
      </c>
      <c r="G16" s="44">
        <v>0.14000000000000001</v>
      </c>
      <c r="H16" s="44">
        <v>5.7</v>
      </c>
      <c r="I16" s="44">
        <v>8.0399999999999991</v>
      </c>
      <c r="J16" s="44">
        <v>3.87</v>
      </c>
      <c r="K16" s="44">
        <v>1.6</v>
      </c>
      <c r="L16" s="44">
        <v>0.78</v>
      </c>
      <c r="M16" s="44">
        <v>-0.30000000000001137</v>
      </c>
      <c r="N16" s="44">
        <f t="shared" si="0"/>
        <v>100</v>
      </c>
      <c r="O16" s="44"/>
      <c r="P16" s="41">
        <v>52.602899999999998</v>
      </c>
      <c r="Q16" s="41">
        <v>116.85429999999999</v>
      </c>
      <c r="R16" s="41">
        <v>22.166699999999999</v>
      </c>
      <c r="S16" s="41">
        <v>26.490400000000001</v>
      </c>
      <c r="T16" s="41">
        <v>684.78989999999999</v>
      </c>
      <c r="U16" s="41">
        <v>33.378100000000003</v>
      </c>
      <c r="V16" s="41">
        <v>347.61599999999999</v>
      </c>
      <c r="W16" s="41">
        <v>40.822899999999997</v>
      </c>
      <c r="X16" s="41">
        <v>0.2666</v>
      </c>
      <c r="Y16" s="41">
        <v>347.27</v>
      </c>
      <c r="Z16" s="41">
        <v>39.740400000000001</v>
      </c>
      <c r="AA16" s="41">
        <v>86.431399999999996</v>
      </c>
      <c r="AB16" s="41">
        <v>11.233499999999999</v>
      </c>
      <c r="AC16" s="41">
        <v>47.045200000000001</v>
      </c>
      <c r="AD16" s="41">
        <v>10.0722</v>
      </c>
      <c r="AE16" s="41">
        <v>3.1352000000000002</v>
      </c>
      <c r="AF16" s="41">
        <v>8.7921000000000014</v>
      </c>
      <c r="AG16" s="41">
        <v>1.2374000000000001</v>
      </c>
      <c r="AH16" s="41">
        <v>6.5933999999999999</v>
      </c>
      <c r="AI16" s="41">
        <v>1.1833</v>
      </c>
      <c r="AJ16" s="41">
        <v>2.9420999999999999</v>
      </c>
      <c r="AK16" s="41">
        <v>2.2033999999999998</v>
      </c>
      <c r="AL16" s="41">
        <v>0.30499999999999999</v>
      </c>
      <c r="AM16" s="41">
        <v>7.6498999999999997</v>
      </c>
      <c r="AN16" s="41">
        <v>2.5703</v>
      </c>
      <c r="AO16" s="41">
        <v>3.8677000000000001</v>
      </c>
      <c r="AP16" s="41">
        <v>4.3818999999999999</v>
      </c>
      <c r="AQ16" s="41">
        <v>1.0901000000000001</v>
      </c>
      <c r="AR16" s="28"/>
      <c r="AS16" s="28"/>
      <c r="AT16" s="28"/>
    </row>
    <row r="17" spans="1:46">
      <c r="A17" s="28" t="s">
        <v>21</v>
      </c>
      <c r="B17" s="28" t="s">
        <v>15</v>
      </c>
      <c r="C17" s="44">
        <v>48.81</v>
      </c>
      <c r="D17" s="44">
        <v>3.46</v>
      </c>
      <c r="E17" s="44">
        <v>15.29</v>
      </c>
      <c r="F17" s="44">
        <v>11.69</v>
      </c>
      <c r="G17" s="44">
        <v>0.14000000000000001</v>
      </c>
      <c r="H17" s="44">
        <v>6.49</v>
      </c>
      <c r="I17" s="44">
        <v>8.61</v>
      </c>
      <c r="J17" s="44">
        <v>3.62</v>
      </c>
      <c r="K17" s="44">
        <v>1.31</v>
      </c>
      <c r="L17" s="44">
        <v>0.66</v>
      </c>
      <c r="M17" s="44">
        <v>-7.9999999999998295E-2</v>
      </c>
      <c r="N17" s="44">
        <f t="shared" si="0"/>
        <v>100</v>
      </c>
      <c r="O17" s="44"/>
      <c r="P17" s="41">
        <v>37.126300000000001</v>
      </c>
      <c r="Q17" s="41">
        <v>134.4222</v>
      </c>
      <c r="R17" s="41">
        <v>22.645499999999998</v>
      </c>
      <c r="S17" s="41">
        <v>23.101700000000001</v>
      </c>
      <c r="T17" s="41">
        <v>606.58950000000004</v>
      </c>
      <c r="U17" s="41">
        <v>33.1098</v>
      </c>
      <c r="V17" s="41">
        <v>309.10919999999999</v>
      </c>
      <c r="W17" s="41">
        <v>37.262700000000002</v>
      </c>
      <c r="X17" s="41">
        <v>0.22869999999999999</v>
      </c>
      <c r="Y17" s="41">
        <v>318.74090000000001</v>
      </c>
      <c r="Z17" s="41">
        <v>35.6068</v>
      </c>
      <c r="AA17" s="41">
        <v>77.732600000000005</v>
      </c>
      <c r="AB17" s="41">
        <v>10.159599999999999</v>
      </c>
      <c r="AC17" s="41">
        <v>42.723600000000005</v>
      </c>
      <c r="AD17" s="41">
        <v>9.3646000000000029</v>
      </c>
      <c r="AE17" s="41">
        <v>2.9437000000000002</v>
      </c>
      <c r="AF17" s="41">
        <v>8.408100000000001</v>
      </c>
      <c r="AG17" s="41">
        <v>1.2125999999999999</v>
      </c>
      <c r="AH17" s="41">
        <v>6.4316000000000004</v>
      </c>
      <c r="AI17" s="41">
        <v>1.1850000000000001</v>
      </c>
      <c r="AJ17" s="41">
        <v>2.9590000000000001</v>
      </c>
      <c r="AK17" s="41">
        <v>2.3170000000000002</v>
      </c>
      <c r="AL17" s="41">
        <v>0.32079999999999997</v>
      </c>
      <c r="AM17" s="41">
        <v>7.2077999999999998</v>
      </c>
      <c r="AN17" s="41">
        <v>2.3822999999999999</v>
      </c>
      <c r="AO17" s="41">
        <v>3.5907</v>
      </c>
      <c r="AP17" s="41">
        <v>4.0922000000000001</v>
      </c>
      <c r="AQ17" s="41">
        <v>0.89129999999999998</v>
      </c>
      <c r="AR17" s="28"/>
      <c r="AS17" s="28"/>
      <c r="AT17" s="28"/>
    </row>
    <row r="18" spans="1:46">
      <c r="A18" s="28" t="s">
        <v>22</v>
      </c>
      <c r="B18" s="28" t="s">
        <v>23</v>
      </c>
      <c r="C18" s="44">
        <v>48.76</v>
      </c>
      <c r="D18" s="44">
        <v>4.2699999999999996</v>
      </c>
      <c r="E18" s="44">
        <v>15.36</v>
      </c>
      <c r="F18" s="44">
        <v>12.5</v>
      </c>
      <c r="G18" s="44">
        <v>0.18</v>
      </c>
      <c r="H18" s="44">
        <v>3.86</v>
      </c>
      <c r="I18" s="44">
        <v>8.2899999999999991</v>
      </c>
      <c r="J18" s="44">
        <v>3.62</v>
      </c>
      <c r="K18" s="44">
        <v>2.2599999999999998</v>
      </c>
      <c r="L18" s="44">
        <v>0.88</v>
      </c>
      <c r="M18" s="44">
        <v>1.9999999999996021E-2</v>
      </c>
      <c r="N18" s="44">
        <f t="shared" si="0"/>
        <v>100</v>
      </c>
      <c r="O18" s="44"/>
      <c r="P18" s="41">
        <v>54.9</v>
      </c>
      <c r="Q18" s="41">
        <v>116.76666666666667</v>
      </c>
      <c r="R18" s="41">
        <v>44.73</v>
      </c>
      <c r="S18" s="41">
        <v>37.160000000000004</v>
      </c>
      <c r="T18" s="41">
        <v>692.4666666666667</v>
      </c>
      <c r="U18" s="41">
        <v>41.776666666666664</v>
      </c>
      <c r="V18" s="41">
        <v>443.76666666666665</v>
      </c>
      <c r="W18" s="41">
        <v>66.616666666666674</v>
      </c>
      <c r="X18" s="41">
        <v>0.11333333333333333</v>
      </c>
      <c r="Y18" s="41">
        <v>610.93333333333328</v>
      </c>
      <c r="Z18" s="41">
        <v>66.916666666666671</v>
      </c>
      <c r="AA18" s="41">
        <v>129.48000000000002</v>
      </c>
      <c r="AB18" s="41">
        <v>15.410000000000002</v>
      </c>
      <c r="AC18" s="41">
        <v>62.759999999999991</v>
      </c>
      <c r="AD18" s="41">
        <v>12.733333333333334</v>
      </c>
      <c r="AE18" s="41">
        <v>3.7246666666666663</v>
      </c>
      <c r="AF18" s="41">
        <v>11.479999999999999</v>
      </c>
      <c r="AG18" s="41">
        <v>1.6023333333333332</v>
      </c>
      <c r="AH18" s="41">
        <v>8.9966666666666661</v>
      </c>
      <c r="AI18" s="41">
        <v>1.6006666666666665</v>
      </c>
      <c r="AJ18" s="41">
        <v>4.1533333333333333</v>
      </c>
      <c r="AK18" s="41">
        <v>3.3866666666666667</v>
      </c>
      <c r="AL18" s="41">
        <v>0.46566666666666667</v>
      </c>
      <c r="AM18" s="41">
        <v>10.346666666666666</v>
      </c>
      <c r="AN18" s="41">
        <v>4.1243333333333334</v>
      </c>
      <c r="AO18" s="41">
        <v>5.4533333333333331</v>
      </c>
      <c r="AP18" s="41">
        <v>9.2133333333333329</v>
      </c>
      <c r="AQ18" s="41">
        <v>0.89300000000000013</v>
      </c>
      <c r="AR18" s="28"/>
      <c r="AS18" s="28"/>
      <c r="AT18" s="28"/>
    </row>
    <row r="19" spans="1:46">
      <c r="A19" s="28" t="s">
        <v>24</v>
      </c>
      <c r="B19" s="28" t="s">
        <v>23</v>
      </c>
      <c r="C19" s="44">
        <v>47.88</v>
      </c>
      <c r="D19" s="44">
        <v>3.75</v>
      </c>
      <c r="E19" s="44">
        <v>14.93</v>
      </c>
      <c r="F19" s="44">
        <v>12.21</v>
      </c>
      <c r="G19" s="44">
        <v>0.17</v>
      </c>
      <c r="H19" s="44">
        <v>6.54</v>
      </c>
      <c r="I19" s="44">
        <v>8.44</v>
      </c>
      <c r="J19" s="44">
        <v>3.68</v>
      </c>
      <c r="K19" s="44">
        <v>1.64</v>
      </c>
      <c r="L19" s="44">
        <v>0.56999999999999995</v>
      </c>
      <c r="M19" s="44">
        <v>0.18999999999998352</v>
      </c>
      <c r="N19" s="44">
        <f t="shared" si="0"/>
        <v>100</v>
      </c>
      <c r="O19" s="44"/>
      <c r="P19" s="41">
        <v>31.863333333333333</v>
      </c>
      <c r="Q19" s="41">
        <v>107.46666666666665</v>
      </c>
      <c r="R19" s="41">
        <v>35.63666666666667</v>
      </c>
      <c r="S19" s="41">
        <v>26.163333333333338</v>
      </c>
      <c r="T19" s="41">
        <v>587.99999999999989</v>
      </c>
      <c r="U19" s="41">
        <v>31.569999999999997</v>
      </c>
      <c r="V19" s="41">
        <v>317.09999999999997</v>
      </c>
      <c r="W19" s="41">
        <v>46.783333333333331</v>
      </c>
      <c r="X19" s="41">
        <v>0.13933333333333334</v>
      </c>
      <c r="Y19" s="41">
        <v>415.63333333333338</v>
      </c>
      <c r="Z19" s="41">
        <v>48.273333333333333</v>
      </c>
      <c r="AA19" s="41">
        <v>94.583333333333329</v>
      </c>
      <c r="AB19" s="41">
        <v>11.413333333333334</v>
      </c>
      <c r="AC19" s="41">
        <v>46.853333333333332</v>
      </c>
      <c r="AD19" s="41">
        <v>9.5499999999999989</v>
      </c>
      <c r="AE19" s="41">
        <v>2.835666666666667</v>
      </c>
      <c r="AF19" s="41">
        <v>8.59</v>
      </c>
      <c r="AG19" s="41">
        <v>1.2169999999999999</v>
      </c>
      <c r="AH19" s="41">
        <v>6.79</v>
      </c>
      <c r="AI19" s="41">
        <v>1.2553333333333334</v>
      </c>
      <c r="AJ19" s="41">
        <v>3.1679999999999997</v>
      </c>
      <c r="AK19" s="41">
        <v>2.5133333333333332</v>
      </c>
      <c r="AL19" s="41">
        <v>0.33766666666666673</v>
      </c>
      <c r="AM19" s="41">
        <v>7.7400000000000011</v>
      </c>
      <c r="AN19" s="41">
        <v>2.9766666666666666</v>
      </c>
      <c r="AO19" s="41">
        <v>3.6946666666666665</v>
      </c>
      <c r="AP19" s="41">
        <v>6.7733333333333334</v>
      </c>
      <c r="AQ19" s="41">
        <v>0.84099999999999986</v>
      </c>
      <c r="AR19" s="28"/>
      <c r="AS19" s="28"/>
      <c r="AT19" s="28"/>
    </row>
    <row r="20" spans="1:46">
      <c r="A20" s="28" t="s">
        <v>25</v>
      </c>
      <c r="B20" s="28" t="s">
        <v>23</v>
      </c>
      <c r="C20" s="44">
        <v>48.74</v>
      </c>
      <c r="D20" s="44">
        <v>3.59</v>
      </c>
      <c r="E20" s="44">
        <v>15.93</v>
      </c>
      <c r="F20" s="44">
        <v>10.98</v>
      </c>
      <c r="G20" s="44">
        <v>0.15</v>
      </c>
      <c r="H20" s="44">
        <v>5.55</v>
      </c>
      <c r="I20" s="44">
        <v>8.9700000000000006</v>
      </c>
      <c r="J20" s="44">
        <v>3.81</v>
      </c>
      <c r="K20" s="44">
        <v>1.65</v>
      </c>
      <c r="L20" s="44">
        <v>0.61</v>
      </c>
      <c r="M20" s="44">
        <v>1.9999999999996021E-2</v>
      </c>
      <c r="N20" s="44">
        <f t="shared" si="0"/>
        <v>100</v>
      </c>
      <c r="O20" s="44"/>
      <c r="P20" s="41">
        <v>26.766666666666669</v>
      </c>
      <c r="Q20" s="41">
        <v>95.5</v>
      </c>
      <c r="R20" s="41">
        <v>36.576666666666661</v>
      </c>
      <c r="S20" s="41">
        <v>27.173333333333332</v>
      </c>
      <c r="T20" s="41">
        <v>738.1</v>
      </c>
      <c r="U20" s="41">
        <v>29.453333333333333</v>
      </c>
      <c r="V20" s="41">
        <v>314.56666666666666</v>
      </c>
      <c r="W20" s="41">
        <v>47.663333333333334</v>
      </c>
      <c r="X20" s="41">
        <v>7.4666666666666673E-2</v>
      </c>
      <c r="Y20" s="41">
        <v>467.9666666666667</v>
      </c>
      <c r="Z20" s="41">
        <v>51.436666666666667</v>
      </c>
      <c r="AA20" s="41">
        <v>98.366666666666674</v>
      </c>
      <c r="AB20" s="41">
        <v>11.713333333333333</v>
      </c>
      <c r="AC20" s="41">
        <v>46.916666666666664</v>
      </c>
      <c r="AD20" s="41">
        <v>9.43</v>
      </c>
      <c r="AE20" s="41">
        <v>2.9003333333333337</v>
      </c>
      <c r="AF20" s="41">
        <v>8.3466666666666676</v>
      </c>
      <c r="AG20" s="41">
        <v>1.1633333333333333</v>
      </c>
      <c r="AH20" s="41">
        <v>6.4466666666666663</v>
      </c>
      <c r="AI20" s="41">
        <v>1.1559999999999999</v>
      </c>
      <c r="AJ20" s="41">
        <v>2.946333333333333</v>
      </c>
      <c r="AK20" s="41">
        <v>2.3933333333333331</v>
      </c>
      <c r="AL20" s="41">
        <v>0.3076666666666667</v>
      </c>
      <c r="AM20" s="41">
        <v>7.46</v>
      </c>
      <c r="AN20" s="41">
        <v>2.9589999999999996</v>
      </c>
      <c r="AO20" s="41">
        <v>3.9633333333333334</v>
      </c>
      <c r="AP20" s="41">
        <v>7.3866666666666667</v>
      </c>
      <c r="AQ20" s="41">
        <v>0.68566666666666665</v>
      </c>
      <c r="AR20" s="28"/>
      <c r="AS20" s="28"/>
      <c r="AT20" s="28"/>
    </row>
    <row r="21" spans="1:46">
      <c r="A21" s="28" t="s">
        <v>26</v>
      </c>
      <c r="B21" s="28" t="s">
        <v>23</v>
      </c>
      <c r="C21" s="44">
        <v>47.37</v>
      </c>
      <c r="D21" s="44">
        <v>3.57</v>
      </c>
      <c r="E21" s="44">
        <v>15.06</v>
      </c>
      <c r="F21" s="44">
        <v>12.68</v>
      </c>
      <c r="G21" s="44">
        <v>0.17</v>
      </c>
      <c r="H21" s="44">
        <v>7.09</v>
      </c>
      <c r="I21" s="44">
        <v>8.82</v>
      </c>
      <c r="J21" s="44">
        <v>3.24</v>
      </c>
      <c r="K21" s="44">
        <v>1.43</v>
      </c>
      <c r="L21" s="44">
        <v>0.53</v>
      </c>
      <c r="M21" s="44">
        <v>3.9999999999977831E-2</v>
      </c>
      <c r="N21" s="44">
        <f t="shared" si="0"/>
        <v>100</v>
      </c>
      <c r="O21" s="44"/>
      <c r="P21" s="41">
        <v>69.5</v>
      </c>
      <c r="Q21" s="41">
        <v>105.86666666666667</v>
      </c>
      <c r="R21" s="41">
        <v>34.319999999999993</v>
      </c>
      <c r="S21" s="41">
        <v>20.593333333333334</v>
      </c>
      <c r="T21" s="41">
        <v>605.06666666666672</v>
      </c>
      <c r="U21" s="41">
        <v>28.73</v>
      </c>
      <c r="V21" s="41">
        <v>293.03333333333336</v>
      </c>
      <c r="W21" s="41">
        <v>42.70333333333334</v>
      </c>
      <c r="X21" s="41">
        <v>0.16433333333333333</v>
      </c>
      <c r="Y21" s="41">
        <v>394.56666666666661</v>
      </c>
      <c r="Z21" s="41">
        <v>42.879999999999995</v>
      </c>
      <c r="AA21" s="41">
        <v>84.643333333333331</v>
      </c>
      <c r="AB21" s="41">
        <v>10.306666666666667</v>
      </c>
      <c r="AC21" s="41">
        <v>42.386666666666663</v>
      </c>
      <c r="AD21" s="41">
        <v>8.586666666666666</v>
      </c>
      <c r="AE21" s="41">
        <v>2.6086666666666667</v>
      </c>
      <c r="AF21" s="41">
        <v>7.580000000000001</v>
      </c>
      <c r="AG21" s="41">
        <v>1.1066666666666667</v>
      </c>
      <c r="AH21" s="41">
        <v>6.2233333333333327</v>
      </c>
      <c r="AI21" s="41">
        <v>1.1406666666666667</v>
      </c>
      <c r="AJ21" s="41">
        <v>2.9233333333333333</v>
      </c>
      <c r="AK21" s="41">
        <v>2.2866666666666666</v>
      </c>
      <c r="AL21" s="41">
        <v>0.3113333333333333</v>
      </c>
      <c r="AM21" s="41">
        <v>7.0666666666666664</v>
      </c>
      <c r="AN21" s="41">
        <v>2.6846666666666668</v>
      </c>
      <c r="AO21" s="41">
        <v>3.3409999999999997</v>
      </c>
      <c r="AP21" s="41">
        <v>5.8999999999999995</v>
      </c>
      <c r="AQ21" s="41">
        <v>1.0263333333333333</v>
      </c>
      <c r="AR21" s="28"/>
      <c r="AS21" s="28"/>
      <c r="AT21" s="28"/>
    </row>
    <row r="22" spans="1:46">
      <c r="A22" s="28" t="s">
        <v>27</v>
      </c>
      <c r="B22" s="28" t="s">
        <v>23</v>
      </c>
      <c r="C22" s="44">
        <v>49.92</v>
      </c>
      <c r="D22" s="44">
        <v>3.95</v>
      </c>
      <c r="E22" s="44">
        <v>16.170000000000002</v>
      </c>
      <c r="F22" s="44">
        <v>10.8</v>
      </c>
      <c r="G22" s="44">
        <v>0.15</v>
      </c>
      <c r="H22" s="44">
        <v>3.82</v>
      </c>
      <c r="I22" s="44">
        <v>8.5399999999999991</v>
      </c>
      <c r="J22" s="44">
        <v>3.99</v>
      </c>
      <c r="K22" s="44">
        <v>1.63</v>
      </c>
      <c r="L22" s="44">
        <v>0.71</v>
      </c>
      <c r="M22" s="44">
        <v>0.3200000000000216</v>
      </c>
      <c r="N22" s="44">
        <f t="shared" si="0"/>
        <v>100</v>
      </c>
      <c r="O22" s="44"/>
      <c r="P22" s="41">
        <v>24.58</v>
      </c>
      <c r="Q22" s="41">
        <v>106.73333333333333</v>
      </c>
      <c r="R22" s="41">
        <v>40.483333333333334</v>
      </c>
      <c r="S22" s="41">
        <v>32.089999999999996</v>
      </c>
      <c r="T22" s="41">
        <v>652.4</v>
      </c>
      <c r="U22" s="41">
        <v>35.976666666666667</v>
      </c>
      <c r="V22" s="41">
        <v>379.76666666666665</v>
      </c>
      <c r="W22" s="41">
        <v>53.716666666666669</v>
      </c>
      <c r="X22" s="41">
        <v>9.4333333333333325E-2</v>
      </c>
      <c r="Y22" s="41">
        <v>510.09999999999997</v>
      </c>
      <c r="Z22" s="41">
        <v>62.283333333333331</v>
      </c>
      <c r="AA22" s="41">
        <v>121.58999999999999</v>
      </c>
      <c r="AB22" s="41">
        <v>14.493333333333332</v>
      </c>
      <c r="AC22" s="41">
        <v>57.586666666666673</v>
      </c>
      <c r="AD22" s="41">
        <v>11.24</v>
      </c>
      <c r="AE22" s="41">
        <v>3.3180000000000001</v>
      </c>
      <c r="AF22" s="41">
        <v>9.81</v>
      </c>
      <c r="AG22" s="41">
        <v>1.4313333333333336</v>
      </c>
      <c r="AH22" s="41">
        <v>7.8233333333333341</v>
      </c>
      <c r="AI22" s="41">
        <v>1.4413333333333334</v>
      </c>
      <c r="AJ22" s="41">
        <v>3.5356666666666663</v>
      </c>
      <c r="AK22" s="41">
        <v>2.81</v>
      </c>
      <c r="AL22" s="41">
        <v>0.39433333333333337</v>
      </c>
      <c r="AM22" s="41">
        <v>9.2633333333333336</v>
      </c>
      <c r="AN22" s="41">
        <v>3.3490000000000002</v>
      </c>
      <c r="AO22" s="41">
        <v>4.5866666666666669</v>
      </c>
      <c r="AP22" s="41">
        <v>9.0633333333333344</v>
      </c>
      <c r="AQ22" s="41">
        <v>1.1016666666666666</v>
      </c>
      <c r="AR22" s="28"/>
      <c r="AS22" s="28"/>
      <c r="AT22" s="28"/>
    </row>
    <row r="23" spans="1:46">
      <c r="A23" s="28" t="s">
        <v>28</v>
      </c>
      <c r="B23" s="28" t="s">
        <v>29</v>
      </c>
      <c r="C23" s="44">
        <v>47.51</v>
      </c>
      <c r="D23" s="44">
        <v>3.86</v>
      </c>
      <c r="E23" s="44">
        <v>15.69</v>
      </c>
      <c r="F23" s="44">
        <v>14.54</v>
      </c>
      <c r="G23" s="44">
        <v>0.2</v>
      </c>
      <c r="H23" s="44">
        <v>3.96</v>
      </c>
      <c r="I23" s="44">
        <v>7.85</v>
      </c>
      <c r="J23" s="44">
        <v>4.05</v>
      </c>
      <c r="K23" s="44">
        <v>1.63</v>
      </c>
      <c r="L23" s="44">
        <v>0.72</v>
      </c>
      <c r="M23" s="44">
        <v>-9.9999999999766942E-3</v>
      </c>
      <c r="N23" s="44">
        <f t="shared" si="0"/>
        <v>100</v>
      </c>
      <c r="O23" s="44"/>
      <c r="P23" s="41">
        <v>25.42</v>
      </c>
      <c r="Q23" s="41">
        <v>139.1</v>
      </c>
      <c r="R23" s="41">
        <v>36.593333333333334</v>
      </c>
      <c r="S23" s="41">
        <v>29.343333333333334</v>
      </c>
      <c r="T23" s="41">
        <v>637.1</v>
      </c>
      <c r="U23" s="41">
        <v>34.486666666666672</v>
      </c>
      <c r="V23" s="41">
        <v>335.83333333333331</v>
      </c>
      <c r="W23" s="41">
        <v>57.956666666666671</v>
      </c>
      <c r="X23" s="41">
        <v>0.128</v>
      </c>
      <c r="Y23" s="41">
        <v>373.16666666666669</v>
      </c>
      <c r="Z23" s="41">
        <v>42.993333333333339</v>
      </c>
      <c r="AA23" s="41">
        <v>89.90666666666668</v>
      </c>
      <c r="AB23" s="41">
        <v>11.513333333333334</v>
      </c>
      <c r="AC23" s="41">
        <v>49.29</v>
      </c>
      <c r="AD23" s="41">
        <v>10.623333333333333</v>
      </c>
      <c r="AE23" s="41">
        <v>3.5116666666666667</v>
      </c>
      <c r="AF23" s="41">
        <v>9.8066666666666666</v>
      </c>
      <c r="AG23" s="41">
        <v>1.3666666666666665</v>
      </c>
      <c r="AH23" s="41">
        <v>7.5</v>
      </c>
      <c r="AI23" s="41">
        <v>1.3719999999999999</v>
      </c>
      <c r="AJ23" s="41">
        <v>3.4090000000000003</v>
      </c>
      <c r="AK23" s="41">
        <v>2.6323333333333334</v>
      </c>
      <c r="AL23" s="41">
        <v>0.37766666666666665</v>
      </c>
      <c r="AM23" s="41">
        <v>8.0299999999999994</v>
      </c>
      <c r="AN23" s="41">
        <v>3.6013333333333328</v>
      </c>
      <c r="AO23" s="41">
        <v>2.8843333333333327</v>
      </c>
      <c r="AP23" s="41">
        <v>5.0170000000000003</v>
      </c>
      <c r="AQ23" s="41">
        <v>1.1216666666666666</v>
      </c>
      <c r="AR23" s="28"/>
      <c r="AS23" s="28"/>
      <c r="AT23" s="28"/>
    </row>
    <row r="24" spans="1:46">
      <c r="A24" s="28" t="s">
        <v>30</v>
      </c>
      <c r="B24" s="28" t="s">
        <v>29</v>
      </c>
      <c r="C24" s="44">
        <v>47.08</v>
      </c>
      <c r="D24" s="44">
        <v>3.85</v>
      </c>
      <c r="E24" s="44">
        <v>15.42</v>
      </c>
      <c r="F24" s="44">
        <v>14.46</v>
      </c>
      <c r="G24" s="44">
        <v>0.18</v>
      </c>
      <c r="H24" s="44">
        <v>5.15</v>
      </c>
      <c r="I24" s="44">
        <v>7.62</v>
      </c>
      <c r="J24" s="44">
        <v>3.88</v>
      </c>
      <c r="K24" s="44">
        <v>1.64</v>
      </c>
      <c r="L24" s="44">
        <v>0.69</v>
      </c>
      <c r="M24" s="44">
        <v>2.9999999999986926E-2</v>
      </c>
      <c r="N24" s="44">
        <f t="shared" si="0"/>
        <v>100</v>
      </c>
      <c r="O24" s="44"/>
      <c r="P24" s="41">
        <v>22.820000000000004</v>
      </c>
      <c r="Q24" s="41">
        <v>132</v>
      </c>
      <c r="R24" s="41">
        <v>35.263333333333335</v>
      </c>
      <c r="S24" s="41">
        <v>28.52</v>
      </c>
      <c r="T24" s="41">
        <v>572.46666666666658</v>
      </c>
      <c r="U24" s="41">
        <v>33.36</v>
      </c>
      <c r="V24" s="41">
        <v>327.53333333333336</v>
      </c>
      <c r="W24" s="41">
        <v>55.796666666666674</v>
      </c>
      <c r="X24" s="41">
        <v>0.17333333333333334</v>
      </c>
      <c r="Y24" s="41">
        <v>341.66666666666669</v>
      </c>
      <c r="Z24" s="41">
        <v>41.62</v>
      </c>
      <c r="AA24" s="41">
        <v>87.63333333333334</v>
      </c>
      <c r="AB24" s="41">
        <v>11.19</v>
      </c>
      <c r="AC24" s="41">
        <v>48.596666666666671</v>
      </c>
      <c r="AD24" s="41">
        <v>10.393333333333333</v>
      </c>
      <c r="AE24" s="41">
        <v>3.3466666666666662</v>
      </c>
      <c r="AF24" s="41">
        <v>9.6666666666666661</v>
      </c>
      <c r="AG24" s="41">
        <v>1.3579999999999999</v>
      </c>
      <c r="AH24" s="41">
        <v>7.3066666666666675</v>
      </c>
      <c r="AI24" s="41">
        <v>1.32</v>
      </c>
      <c r="AJ24" s="41">
        <v>3.3566666666666669</v>
      </c>
      <c r="AK24" s="41">
        <v>2.6333333333333333</v>
      </c>
      <c r="AL24" s="41">
        <v>0.35799999999999993</v>
      </c>
      <c r="AM24" s="41">
        <v>7.8966666666666656</v>
      </c>
      <c r="AN24" s="41">
        <v>3.5009999999999999</v>
      </c>
      <c r="AO24" s="41">
        <v>2.782</v>
      </c>
      <c r="AP24" s="41">
        <v>4.8926666666666669</v>
      </c>
      <c r="AQ24" s="41">
        <v>1.0999999999999999</v>
      </c>
      <c r="AR24" s="28"/>
      <c r="AS24" s="28"/>
      <c r="AT24" s="28"/>
    </row>
    <row r="25" spans="1:46">
      <c r="A25" s="29" t="s">
        <v>184</v>
      </c>
      <c r="B25" s="29" t="s">
        <v>29</v>
      </c>
      <c r="C25" s="45">
        <v>57.53</v>
      </c>
      <c r="D25" s="45">
        <v>0.98</v>
      </c>
      <c r="E25" s="45">
        <v>17.32</v>
      </c>
      <c r="F25" s="45">
        <v>8.9700000000000006</v>
      </c>
      <c r="G25" s="45">
        <v>0.22</v>
      </c>
      <c r="H25" s="45">
        <v>1.18</v>
      </c>
      <c r="I25" s="45">
        <v>3.43</v>
      </c>
      <c r="J25" s="45">
        <v>6.34</v>
      </c>
      <c r="K25" s="45">
        <v>3.67</v>
      </c>
      <c r="L25" s="45">
        <v>0.37</v>
      </c>
      <c r="M25" s="45">
        <v>-1.0000000000019327E-2</v>
      </c>
      <c r="N25" s="45">
        <f t="shared" si="0"/>
        <v>100</v>
      </c>
      <c r="O25" s="45"/>
      <c r="P25" s="42">
        <v>46.303333333333335</v>
      </c>
      <c r="Q25" s="42">
        <v>160.20000000000002</v>
      </c>
      <c r="R25" s="42">
        <v>61.266666666666673</v>
      </c>
      <c r="S25" s="42">
        <v>70.783333333333317</v>
      </c>
      <c r="T25" s="42">
        <v>454.73333333333335</v>
      </c>
      <c r="U25" s="42">
        <v>52.733333333333327</v>
      </c>
      <c r="V25" s="42">
        <v>733.20000000000016</v>
      </c>
      <c r="W25" s="42">
        <v>121.13333333333333</v>
      </c>
      <c r="X25" s="42">
        <v>0.51100000000000001</v>
      </c>
      <c r="Y25" s="42">
        <v>965.76666666666677</v>
      </c>
      <c r="Z25" s="42">
        <v>84.706666666666663</v>
      </c>
      <c r="AA25" s="42">
        <v>167.43333333333334</v>
      </c>
      <c r="AB25" s="42">
        <v>19.62</v>
      </c>
      <c r="AC25" s="42">
        <v>76.523333333333326</v>
      </c>
      <c r="AD25" s="42">
        <v>15.723333333333334</v>
      </c>
      <c r="AE25" s="42">
        <v>4.4400000000000004</v>
      </c>
      <c r="AF25" s="42">
        <v>13.166666666666666</v>
      </c>
      <c r="AG25" s="42">
        <v>1.9173333333333333</v>
      </c>
      <c r="AH25" s="42">
        <v>11.18</v>
      </c>
      <c r="AI25" s="42">
        <v>2.0873333333333335</v>
      </c>
      <c r="AJ25" s="42">
        <v>5.4799999999999995</v>
      </c>
      <c r="AK25" s="42">
        <v>4.8033333333333337</v>
      </c>
      <c r="AL25" s="42">
        <v>0.66833333333333333</v>
      </c>
      <c r="AM25" s="42">
        <v>17.056666666666668</v>
      </c>
      <c r="AN25" s="42">
        <v>7.3299999999999992</v>
      </c>
      <c r="AO25" s="42">
        <v>5.8866666666666667</v>
      </c>
      <c r="AP25" s="42">
        <v>12.546666666666667</v>
      </c>
      <c r="AQ25" s="42">
        <v>2.5260000000000002</v>
      </c>
      <c r="AR25" s="28"/>
      <c r="AS25" s="28"/>
      <c r="AT25" s="28"/>
    </row>
    <row r="26" spans="1:46">
      <c r="A26" s="43" t="s">
        <v>191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</row>
    <row r="27" spans="1:46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</row>
    <row r="28" spans="1:46">
      <c r="A28" s="28" t="s">
        <v>60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</row>
    <row r="29" spans="1:46">
      <c r="A29" s="28" t="s">
        <v>219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</row>
    <row r="30" spans="1:46">
      <c r="A30" s="28" t="s">
        <v>220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</row>
    <row r="31" spans="1:46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</row>
    <row r="32" spans="1:46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</row>
    <row r="33" spans="1:48" s="72" customFormat="1" ht="15">
      <c r="A33" s="72" t="s">
        <v>269</v>
      </c>
      <c r="K33" s="73"/>
      <c r="L33" s="73"/>
      <c r="N33" s="74"/>
      <c r="O33" s="74"/>
      <c r="P33" s="74"/>
      <c r="Q33" s="74"/>
      <c r="R33" s="74"/>
      <c r="S33" s="74"/>
      <c r="T33" s="74"/>
      <c r="V33" s="74"/>
      <c r="W33" s="74"/>
      <c r="X33" s="74"/>
      <c r="Y33" s="74"/>
      <c r="Z33" s="74"/>
      <c r="AA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O33" s="74"/>
      <c r="AP33" s="74"/>
      <c r="AQ33" s="74"/>
      <c r="AR33" s="74"/>
      <c r="AS33" s="74"/>
      <c r="AT33" s="74"/>
      <c r="AU33" s="74"/>
      <c r="AV33" s="74"/>
    </row>
    <row r="34" spans="1:48" s="72" customFormat="1" ht="14.25">
      <c r="A34" s="72" t="s">
        <v>197</v>
      </c>
      <c r="K34" s="73"/>
      <c r="L34" s="73"/>
      <c r="N34" s="74"/>
      <c r="O34" s="74"/>
      <c r="P34" s="74"/>
      <c r="Q34" s="74"/>
      <c r="R34" s="74"/>
      <c r="S34" s="74"/>
      <c r="T34" s="74"/>
      <c r="V34" s="74"/>
      <c r="W34" s="74"/>
      <c r="X34" s="74"/>
      <c r="Y34" s="74"/>
      <c r="Z34" s="74"/>
      <c r="AA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O34" s="74"/>
      <c r="AP34" s="74"/>
      <c r="AQ34" s="74"/>
      <c r="AR34" s="74"/>
      <c r="AS34" s="74"/>
      <c r="AT34" s="74"/>
      <c r="AU34" s="74"/>
      <c r="AV34" s="74"/>
    </row>
    <row r="35" spans="1:48" s="72" customFormat="1" ht="14.25">
      <c r="A35" s="72" t="s">
        <v>198</v>
      </c>
      <c r="K35" s="73"/>
      <c r="L35" s="73"/>
      <c r="N35" s="74"/>
      <c r="O35" s="74"/>
      <c r="P35" s="74"/>
      <c r="Q35" s="74"/>
      <c r="R35" s="74"/>
      <c r="S35" s="74"/>
      <c r="T35" s="74"/>
      <c r="V35" s="74"/>
      <c r="W35" s="74"/>
      <c r="X35" s="74"/>
      <c r="Y35" s="74"/>
      <c r="Z35" s="74"/>
      <c r="AA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O35" s="74"/>
      <c r="AP35" s="74"/>
      <c r="AQ35" s="74"/>
      <c r="AR35" s="74"/>
      <c r="AS35" s="74"/>
      <c r="AT35" s="74"/>
      <c r="AU35" s="74"/>
      <c r="AV35" s="74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V35"/>
  <sheetViews>
    <sheetView workbookViewId="0">
      <selection activeCell="A33" sqref="A33:XFD35"/>
    </sheetView>
  </sheetViews>
  <sheetFormatPr defaultColWidth="8.875" defaultRowHeight="12.75"/>
  <cols>
    <col min="1" max="1" width="10.375" style="39" customWidth="1"/>
    <col min="2" max="2" width="15.375" style="39" customWidth="1"/>
    <col min="3" max="16384" width="8.875" style="39"/>
  </cols>
  <sheetData>
    <row r="8" spans="1:18" ht="15.75">
      <c r="A8" s="67" t="s">
        <v>215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8"/>
      <c r="Q9" s="28"/>
      <c r="R9" s="28"/>
    </row>
    <row r="10" spans="1:18">
      <c r="A10" s="40" t="s">
        <v>12</v>
      </c>
      <c r="B10" s="40" t="s">
        <v>13</v>
      </c>
      <c r="C10" s="29" t="s">
        <v>35</v>
      </c>
      <c r="D10" s="29" t="s">
        <v>36</v>
      </c>
      <c r="E10" s="29" t="s">
        <v>39</v>
      </c>
      <c r="F10" s="29" t="s">
        <v>42</v>
      </c>
      <c r="G10" s="29" t="s">
        <v>45</v>
      </c>
      <c r="H10" s="29" t="s">
        <v>46</v>
      </c>
      <c r="I10" s="29" t="s">
        <v>47</v>
      </c>
      <c r="J10" s="29" t="s">
        <v>48</v>
      </c>
      <c r="K10" s="29" t="s">
        <v>50</v>
      </c>
      <c r="L10" s="29" t="s">
        <v>53</v>
      </c>
      <c r="M10" s="29" t="s">
        <v>57</v>
      </c>
      <c r="N10" s="29" t="s">
        <v>58</v>
      </c>
      <c r="O10" s="29" t="s">
        <v>59</v>
      </c>
      <c r="P10" s="28"/>
      <c r="Q10" s="28"/>
      <c r="R10" s="28"/>
    </row>
    <row r="11" spans="1:18">
      <c r="A11" s="28" t="s">
        <v>162</v>
      </c>
      <c r="B11" s="28" t="s">
        <v>15</v>
      </c>
      <c r="C11" s="41">
        <v>46.566000000000003</v>
      </c>
      <c r="D11" s="41">
        <v>560.79100000000005</v>
      </c>
      <c r="E11" s="41">
        <v>59.925899999999999</v>
      </c>
      <c r="F11" s="41">
        <v>68.714799999999997</v>
      </c>
      <c r="G11" s="41">
        <v>71.181399999999996</v>
      </c>
      <c r="H11" s="41">
        <v>14.3263</v>
      </c>
      <c r="I11" s="41">
        <v>4.0521000000000003</v>
      </c>
      <c r="J11" s="41">
        <v>12.150499999999999</v>
      </c>
      <c r="K11" s="41">
        <v>9.1328000000000014</v>
      </c>
      <c r="L11" s="41">
        <v>3.2755000000000001</v>
      </c>
      <c r="M11" s="41">
        <v>7.4431000000000003</v>
      </c>
      <c r="N11" s="41">
        <v>8.8612000000000002</v>
      </c>
      <c r="O11" s="41">
        <v>1.9051</v>
      </c>
      <c r="P11" s="28"/>
      <c r="Q11" s="28"/>
      <c r="R11" s="28"/>
    </row>
    <row r="12" spans="1:18">
      <c r="A12" s="28" t="s">
        <v>163</v>
      </c>
      <c r="B12" s="28" t="s">
        <v>15</v>
      </c>
      <c r="C12" s="41">
        <v>36.5929</v>
      </c>
      <c r="D12" s="41">
        <v>521.79280000000006</v>
      </c>
      <c r="E12" s="41">
        <v>51.351199999999999</v>
      </c>
      <c r="F12" s="41">
        <v>54.015300000000003</v>
      </c>
      <c r="G12" s="41">
        <v>64.859700000000004</v>
      </c>
      <c r="H12" s="41">
        <v>14.351599999999999</v>
      </c>
      <c r="I12" s="41">
        <v>4.2716000000000003</v>
      </c>
      <c r="J12" s="41">
        <v>12.907</v>
      </c>
      <c r="K12" s="41">
        <v>10.353300000000001</v>
      </c>
      <c r="L12" s="41">
        <v>4.0907999999999998</v>
      </c>
      <c r="M12" s="41">
        <v>5.2537000000000003</v>
      </c>
      <c r="N12" s="41">
        <v>6.1268000000000002</v>
      </c>
      <c r="O12" s="41">
        <v>1.5093000000000001</v>
      </c>
      <c r="P12" s="28"/>
      <c r="Q12" s="28"/>
      <c r="R12" s="28"/>
    </row>
    <row r="13" spans="1:18">
      <c r="A13" s="28" t="s">
        <v>17</v>
      </c>
      <c r="B13" s="28" t="s">
        <v>15</v>
      </c>
      <c r="C13" s="41">
        <v>20.026394155959519</v>
      </c>
      <c r="D13" s="41">
        <v>534.12562654419196</v>
      </c>
      <c r="E13" s="41">
        <v>32.533130116629891</v>
      </c>
      <c r="F13" s="41">
        <v>30.504095549285061</v>
      </c>
      <c r="G13" s="41">
        <v>37.101796522165401</v>
      </c>
      <c r="H13" s="41">
        <v>8.2013036021347894</v>
      </c>
      <c r="I13" s="41">
        <v>2.5822391471507355</v>
      </c>
      <c r="J13" s="41">
        <v>7.3905334635657303</v>
      </c>
      <c r="K13" s="41">
        <v>5.6364782951976755</v>
      </c>
      <c r="L13" s="41">
        <v>1.9833430276190231</v>
      </c>
      <c r="M13" s="41">
        <v>3.0970907675094788</v>
      </c>
      <c r="N13" s="41">
        <v>3.4584247143056412</v>
      </c>
      <c r="O13" s="41">
        <v>0.807317761634467</v>
      </c>
      <c r="P13" s="28"/>
      <c r="Q13" s="28"/>
      <c r="R13" s="28"/>
    </row>
    <row r="14" spans="1:18">
      <c r="A14" s="28" t="s">
        <v>18</v>
      </c>
      <c r="B14" s="28" t="s">
        <v>15</v>
      </c>
      <c r="C14" s="41">
        <v>18.750221919437507</v>
      </c>
      <c r="D14" s="41">
        <v>491.7514009041588</v>
      </c>
      <c r="E14" s="41">
        <v>30.225223528885792</v>
      </c>
      <c r="F14" s="41">
        <v>28.328837557838526</v>
      </c>
      <c r="G14" s="41">
        <v>34.184358741636068</v>
      </c>
      <c r="H14" s="41">
        <v>7.6254394389294724</v>
      </c>
      <c r="I14" s="41">
        <v>2.3903721230711286</v>
      </c>
      <c r="J14" s="41">
        <v>6.844368832331897</v>
      </c>
      <c r="K14" s="41">
        <v>5.2423972035852264</v>
      </c>
      <c r="L14" s="41">
        <v>1.8025622780727082</v>
      </c>
      <c r="M14" s="41">
        <v>2.8800908606319173</v>
      </c>
      <c r="N14" s="41">
        <v>3.1473898588761191</v>
      </c>
      <c r="O14" s="41">
        <v>0.78176385724124209</v>
      </c>
      <c r="P14" s="28"/>
      <c r="Q14" s="28"/>
      <c r="R14" s="28"/>
    </row>
    <row r="15" spans="1:18">
      <c r="A15" s="28" t="s">
        <v>19</v>
      </c>
      <c r="B15" s="28" t="s">
        <v>15</v>
      </c>
      <c r="C15" s="41">
        <v>12.553000000000001</v>
      </c>
      <c r="D15" s="41">
        <v>466.70260000000002</v>
      </c>
      <c r="E15" s="41">
        <v>21.884</v>
      </c>
      <c r="F15" s="41">
        <v>21.396599999999999</v>
      </c>
      <c r="G15" s="41">
        <v>28.119</v>
      </c>
      <c r="H15" s="41">
        <v>6.7816000000000001</v>
      </c>
      <c r="I15" s="41">
        <v>2.2225999999999999</v>
      </c>
      <c r="J15" s="41">
        <v>6.5194999999999999</v>
      </c>
      <c r="K15" s="41">
        <v>5.2248999999999999</v>
      </c>
      <c r="L15" s="41">
        <v>1.9976</v>
      </c>
      <c r="M15" s="41">
        <v>2.4055</v>
      </c>
      <c r="N15" s="41">
        <v>2.2490000000000001</v>
      </c>
      <c r="O15" s="41">
        <v>0.54949999999999999</v>
      </c>
      <c r="P15" s="28"/>
      <c r="Q15" s="28"/>
      <c r="R15" s="28"/>
    </row>
    <row r="16" spans="1:18">
      <c r="A16" s="28" t="s">
        <v>20</v>
      </c>
      <c r="B16" s="28" t="s">
        <v>15</v>
      </c>
      <c r="C16" s="41">
        <v>22.72520023363171</v>
      </c>
      <c r="D16" s="41">
        <v>584.55524900922808</v>
      </c>
      <c r="E16" s="41">
        <v>34.835111057892263</v>
      </c>
      <c r="F16" s="41">
        <v>33.966962377196637</v>
      </c>
      <c r="G16" s="41">
        <v>40.170047896789114</v>
      </c>
      <c r="H16" s="41">
        <v>8.5974976088405253</v>
      </c>
      <c r="I16" s="41">
        <v>2.6780741786865208</v>
      </c>
      <c r="J16" s="41">
        <v>7.5057596334163614</v>
      </c>
      <c r="K16" s="41">
        <v>5.6349337093253906</v>
      </c>
      <c r="L16" s="41">
        <v>1.8897556436089689</v>
      </c>
      <c r="M16" s="41">
        <v>3.3011851933009377</v>
      </c>
      <c r="N16" s="41">
        <v>3.7444128360571813</v>
      </c>
      <c r="O16" s="41">
        <v>0.93249981654870584</v>
      </c>
      <c r="P16" s="28"/>
      <c r="Q16" s="28"/>
      <c r="R16" s="28"/>
    </row>
    <row r="17" spans="1:18">
      <c r="A17" s="28" t="s">
        <v>21</v>
      </c>
      <c r="B17" s="28" t="s">
        <v>15</v>
      </c>
      <c r="C17" s="41">
        <v>20.458877327170182</v>
      </c>
      <c r="D17" s="41">
        <v>535.04393916715105</v>
      </c>
      <c r="E17" s="41">
        <v>32.859642172138734</v>
      </c>
      <c r="F17" s="41">
        <v>31.439657370181269</v>
      </c>
      <c r="G17" s="41">
        <v>37.694387354552617</v>
      </c>
      <c r="H17" s="41">
        <v>8.2602261862772295</v>
      </c>
      <c r="I17" s="41">
        <v>2.5979552710209965</v>
      </c>
      <c r="J17" s="41">
        <v>7.4172566868347598</v>
      </c>
      <c r="K17" s="41">
        <v>5.6783706831747107</v>
      </c>
      <c r="L17" s="41">
        <v>2.0511733154320275</v>
      </c>
      <c r="M17" s="41">
        <v>3.166972827907268</v>
      </c>
      <c r="N17" s="41">
        <v>3.611500010339975</v>
      </c>
      <c r="O17" s="41">
        <v>0.78691038212119535</v>
      </c>
      <c r="P17" s="28"/>
      <c r="Q17" s="28"/>
      <c r="R17" s="28"/>
    </row>
    <row r="18" spans="1:18">
      <c r="A18" s="28" t="s">
        <v>22</v>
      </c>
      <c r="B18" s="28" t="s">
        <v>23</v>
      </c>
      <c r="C18" s="41">
        <v>29.144151936773564</v>
      </c>
      <c r="D18" s="41">
        <v>539.2826091657754</v>
      </c>
      <c r="E18" s="41">
        <v>51.836133845591291</v>
      </c>
      <c r="F18" s="41">
        <v>52.198991526808314</v>
      </c>
      <c r="G18" s="41">
        <v>48.871645224232211</v>
      </c>
      <c r="H18" s="41">
        <v>9.9099379355742396</v>
      </c>
      <c r="I18" s="41">
        <v>2.902456556559081</v>
      </c>
      <c r="J18" s="41">
        <v>8.9362617541843594</v>
      </c>
      <c r="K18" s="41">
        <v>7.0173144112408119</v>
      </c>
      <c r="L18" s="41">
        <v>2.6579531204396605</v>
      </c>
      <c r="M18" s="41">
        <v>4.2450228391461149</v>
      </c>
      <c r="N18" s="41">
        <v>7.2159125665276926</v>
      </c>
      <c r="O18" s="41">
        <v>0.7081142444065901</v>
      </c>
      <c r="P18" s="28"/>
      <c r="Q18" s="28"/>
      <c r="R18" s="28"/>
    </row>
    <row r="19" spans="1:18">
      <c r="A19" s="28" t="s">
        <v>24</v>
      </c>
      <c r="B19" s="28" t="s">
        <v>23</v>
      </c>
      <c r="C19" s="41">
        <v>23.19261293409199</v>
      </c>
      <c r="D19" s="41">
        <v>519.16025914436966</v>
      </c>
      <c r="E19" s="41">
        <v>41.296328132741394</v>
      </c>
      <c r="F19" s="41">
        <v>42.665670043699329</v>
      </c>
      <c r="G19" s="41">
        <v>41.378943325909844</v>
      </c>
      <c r="H19" s="41">
        <v>8.4321312664384802</v>
      </c>
      <c r="I19" s="41">
        <v>2.5050812753061216</v>
      </c>
      <c r="J19" s="41">
        <v>7.5852431172418715</v>
      </c>
      <c r="K19" s="41">
        <v>6.0006855103044838</v>
      </c>
      <c r="L19" s="41">
        <v>2.2270995873352368</v>
      </c>
      <c r="M19" s="41">
        <v>3.2619033556819756</v>
      </c>
      <c r="N19" s="41">
        <v>5.983461805841447</v>
      </c>
      <c r="O19" s="41">
        <v>0.74319710594721256</v>
      </c>
      <c r="P19" s="28"/>
      <c r="Q19" s="28"/>
      <c r="R19" s="28"/>
    </row>
    <row r="20" spans="1:18">
      <c r="A20" s="28" t="s">
        <v>25</v>
      </c>
      <c r="B20" s="28" t="s">
        <v>23</v>
      </c>
      <c r="C20" s="41">
        <v>23.198952886328406</v>
      </c>
      <c r="D20" s="41">
        <v>626.94935118353624</v>
      </c>
      <c r="E20" s="41">
        <v>40.470412949074316</v>
      </c>
      <c r="F20" s="41">
        <v>43.748234685534079</v>
      </c>
      <c r="G20" s="41">
        <v>39.862186837931993</v>
      </c>
      <c r="H20" s="41">
        <v>8.0094179438516644</v>
      </c>
      <c r="I20" s="41">
        <v>2.4652385173048903</v>
      </c>
      <c r="J20" s="41">
        <v>7.090198579734972</v>
      </c>
      <c r="K20" s="41">
        <v>5.4824863651238038</v>
      </c>
      <c r="L20" s="41">
        <v>2.042852815764582</v>
      </c>
      <c r="M20" s="41">
        <v>3.3660611785213215</v>
      </c>
      <c r="N20" s="41">
        <v>6.2815944450186265</v>
      </c>
      <c r="O20" s="41">
        <v>0.583816589868278</v>
      </c>
      <c r="P20" s="28"/>
      <c r="Q20" s="28"/>
      <c r="R20" s="28"/>
    </row>
    <row r="21" spans="1:18">
      <c r="A21" s="28" t="s">
        <v>26</v>
      </c>
      <c r="B21" s="28" t="s">
        <v>23</v>
      </c>
      <c r="C21" s="41">
        <v>18.664417454510037</v>
      </c>
      <c r="D21" s="41">
        <v>546.58996262150595</v>
      </c>
      <c r="E21" s="41">
        <v>38.569381298131624</v>
      </c>
      <c r="F21" s="41">
        <v>38.768573045812509</v>
      </c>
      <c r="G21" s="41">
        <v>38.299077296768587</v>
      </c>
      <c r="H21" s="41">
        <v>7.7571129583255249</v>
      </c>
      <c r="I21" s="41">
        <v>2.3576489464725192</v>
      </c>
      <c r="J21" s="41">
        <v>6.8482411656281776</v>
      </c>
      <c r="K21" s="41">
        <v>5.6261771427884018</v>
      </c>
      <c r="L21" s="41">
        <v>2.0716560504445556</v>
      </c>
      <c r="M21" s="41">
        <v>3.01797745090072</v>
      </c>
      <c r="N21" s="41">
        <v>5.3315532856715766</v>
      </c>
      <c r="O21" s="41">
        <v>0.92761411340628075</v>
      </c>
      <c r="P21" s="28"/>
      <c r="Q21" s="28"/>
      <c r="R21" s="28"/>
    </row>
    <row r="22" spans="1:18">
      <c r="A22" s="28" t="s">
        <v>27</v>
      </c>
      <c r="B22" s="28" t="s">
        <v>23</v>
      </c>
      <c r="C22" s="41">
        <v>25.411652374805655</v>
      </c>
      <c r="D22" s="41">
        <v>513.1540343470632</v>
      </c>
      <c r="E22" s="41">
        <v>42.21702832010687</v>
      </c>
      <c r="F22" s="41">
        <v>49.066233953432935</v>
      </c>
      <c r="G22" s="41">
        <v>45.290615210088312</v>
      </c>
      <c r="H22" s="41">
        <v>8.8352090255963933</v>
      </c>
      <c r="I22" s="41">
        <v>2.6112913340169119</v>
      </c>
      <c r="J22" s="41">
        <v>7.7126077337256147</v>
      </c>
      <c r="K22" s="41">
        <v>6.1626327741508389</v>
      </c>
      <c r="L22" s="41">
        <v>2.2267068583131264</v>
      </c>
      <c r="M22" s="41">
        <v>3.6060893560936198</v>
      </c>
      <c r="N22" s="41">
        <v>7.1685916761431541</v>
      </c>
      <c r="O22" s="41">
        <v>0.88216782772762525</v>
      </c>
      <c r="P22" s="28"/>
      <c r="Q22" s="28"/>
      <c r="R22" s="28"/>
    </row>
    <row r="23" spans="1:18">
      <c r="A23" s="28" t="s">
        <v>28</v>
      </c>
      <c r="B23" s="28" t="s">
        <v>29</v>
      </c>
      <c r="C23" s="41">
        <v>22.836796764522589</v>
      </c>
      <c r="D23" s="41">
        <v>492.20847885885098</v>
      </c>
      <c r="E23" s="41">
        <v>44.737693289663007</v>
      </c>
      <c r="F23" s="41">
        <v>33.27314083828243</v>
      </c>
      <c r="G23" s="41">
        <v>38.078257015711451</v>
      </c>
      <c r="H23" s="41">
        <v>8.2021442442505954</v>
      </c>
      <c r="I23" s="41">
        <v>2.7148353069049835</v>
      </c>
      <c r="J23" s="41">
        <v>7.5731421306094813</v>
      </c>
      <c r="K23" s="41">
        <v>5.8037929846183847</v>
      </c>
      <c r="L23" s="41">
        <v>2.0499711056705898</v>
      </c>
      <c r="M23" s="41">
        <v>2.227367465026783</v>
      </c>
      <c r="N23" s="41">
        <v>3.8970010534460036</v>
      </c>
      <c r="O23" s="41">
        <v>0.8811506386937592</v>
      </c>
      <c r="P23" s="28"/>
      <c r="Q23" s="28"/>
      <c r="R23" s="28"/>
    </row>
    <row r="24" spans="1:18">
      <c r="A24" s="28" t="s">
        <v>30</v>
      </c>
      <c r="B24" s="28" t="s">
        <v>29</v>
      </c>
      <c r="C24" s="41">
        <v>23.563379864384132</v>
      </c>
      <c r="D24" s="41">
        <v>470.12534784574268</v>
      </c>
      <c r="E24" s="41">
        <v>45.799130773271933</v>
      </c>
      <c r="F24" s="41">
        <v>34.232541292267378</v>
      </c>
      <c r="G24" s="41">
        <v>39.919628858598649</v>
      </c>
      <c r="H24" s="41">
        <v>8.5340748717307839</v>
      </c>
      <c r="I24" s="41">
        <v>2.7504978977787191</v>
      </c>
      <c r="J24" s="41">
        <v>7.9386401670911981</v>
      </c>
      <c r="K24" s="41">
        <v>6.0090517603474334</v>
      </c>
      <c r="L24" s="41">
        <v>2.1754652666398675</v>
      </c>
      <c r="M24" s="41">
        <v>2.2842326168737288</v>
      </c>
      <c r="N24" s="41">
        <v>4.0250993334920118</v>
      </c>
      <c r="O24" s="41">
        <v>0.90696531096995925</v>
      </c>
      <c r="P24" s="28"/>
      <c r="Q24" s="28"/>
      <c r="R24" s="28"/>
    </row>
    <row r="25" spans="1:18">
      <c r="A25" s="29" t="s">
        <v>164</v>
      </c>
      <c r="B25" s="29" t="s">
        <v>29</v>
      </c>
      <c r="C25" s="42">
        <v>70.783333333333317</v>
      </c>
      <c r="D25" s="42">
        <v>454.73333333333335</v>
      </c>
      <c r="E25" s="42">
        <v>121.13333333333333</v>
      </c>
      <c r="F25" s="42">
        <v>84.706666666666663</v>
      </c>
      <c r="G25" s="42">
        <v>76.523333333333326</v>
      </c>
      <c r="H25" s="42">
        <v>15.723333333333334</v>
      </c>
      <c r="I25" s="42">
        <v>4.4400000000000004</v>
      </c>
      <c r="J25" s="42">
        <v>13.166666666666666</v>
      </c>
      <c r="K25" s="42">
        <v>11.18</v>
      </c>
      <c r="L25" s="42">
        <v>4.8033333333333337</v>
      </c>
      <c r="M25" s="42">
        <v>5.8866666666666667</v>
      </c>
      <c r="N25" s="42">
        <v>12.546666666666667</v>
      </c>
      <c r="O25" s="42">
        <v>2.5260000000000002</v>
      </c>
      <c r="P25" s="28"/>
      <c r="Q25" s="28"/>
      <c r="R25" s="28"/>
    </row>
    <row r="26" spans="1:18">
      <c r="A26" s="43" t="s">
        <v>192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spans="1:18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18">
      <c r="A28" s="28" t="s">
        <v>60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1:18">
      <c r="A29" s="28" t="s">
        <v>221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>
      <c r="A30" s="28" t="s">
        <v>222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>
      <c r="A31" s="28" t="s">
        <v>220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1:48" s="72" customFormat="1" ht="15">
      <c r="A33" s="72" t="s">
        <v>269</v>
      </c>
      <c r="K33" s="73"/>
      <c r="L33" s="73"/>
      <c r="N33" s="74"/>
      <c r="O33" s="74"/>
      <c r="P33" s="74"/>
      <c r="Q33" s="74"/>
      <c r="R33" s="74"/>
      <c r="S33" s="74"/>
      <c r="T33" s="74"/>
      <c r="V33" s="74"/>
      <c r="W33" s="74"/>
      <c r="X33" s="74"/>
      <c r="Y33" s="74"/>
      <c r="Z33" s="74"/>
      <c r="AA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O33" s="74"/>
      <c r="AP33" s="74"/>
      <c r="AQ33" s="74"/>
      <c r="AR33" s="74"/>
      <c r="AS33" s="74"/>
      <c r="AT33" s="74"/>
      <c r="AU33" s="74"/>
      <c r="AV33" s="74"/>
    </row>
    <row r="34" spans="1:48" s="72" customFormat="1" ht="14.25">
      <c r="A34" s="72" t="s">
        <v>197</v>
      </c>
      <c r="K34" s="73"/>
      <c r="L34" s="73"/>
      <c r="N34" s="74"/>
      <c r="O34" s="74"/>
      <c r="P34" s="74"/>
      <c r="Q34" s="74"/>
      <c r="R34" s="74"/>
      <c r="S34" s="74"/>
      <c r="T34" s="74"/>
      <c r="V34" s="74"/>
      <c r="W34" s="74"/>
      <c r="X34" s="74"/>
      <c r="Y34" s="74"/>
      <c r="Z34" s="74"/>
      <c r="AA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O34" s="74"/>
      <c r="AP34" s="74"/>
      <c r="AQ34" s="74"/>
      <c r="AR34" s="74"/>
      <c r="AS34" s="74"/>
      <c r="AT34" s="74"/>
      <c r="AU34" s="74"/>
      <c r="AV34" s="74"/>
    </row>
    <row r="35" spans="1:48" s="72" customFormat="1" ht="14.25">
      <c r="A35" s="72" t="s">
        <v>198</v>
      </c>
      <c r="K35" s="73"/>
      <c r="L35" s="73"/>
      <c r="N35" s="74"/>
      <c r="O35" s="74"/>
      <c r="P35" s="74"/>
      <c r="Q35" s="74"/>
      <c r="R35" s="74"/>
      <c r="S35" s="74"/>
      <c r="T35" s="74"/>
      <c r="V35" s="74"/>
      <c r="W35" s="74"/>
      <c r="X35" s="74"/>
      <c r="Y35" s="74"/>
      <c r="Z35" s="74"/>
      <c r="AA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O35" s="74"/>
      <c r="AP35" s="74"/>
      <c r="AQ35" s="74"/>
      <c r="AR35" s="74"/>
      <c r="AS35" s="74"/>
      <c r="AT35" s="74"/>
      <c r="AU35" s="74"/>
      <c r="AV35" s="74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V82"/>
  <sheetViews>
    <sheetView topLeftCell="A46" workbookViewId="0">
      <selection activeCell="A62" sqref="A62:XFD64"/>
    </sheetView>
  </sheetViews>
  <sheetFormatPr defaultColWidth="9" defaultRowHeight="12.75"/>
  <cols>
    <col min="1" max="1" width="20.875" style="6" customWidth="1"/>
    <col min="2" max="2" width="9.375" style="6" bestFit="1" customWidth="1"/>
    <col min="3" max="3" width="12.125" style="6" bestFit="1" customWidth="1"/>
    <col min="4" max="4" width="11.25" style="6" bestFit="1" customWidth="1"/>
    <col min="5" max="5" width="13.75" style="6" bestFit="1" customWidth="1"/>
    <col min="6" max="6" width="12.875" style="6" customWidth="1"/>
    <col min="7" max="7" width="12.125" style="6" customWidth="1"/>
    <col min="8" max="8" width="13.25" style="6" customWidth="1"/>
    <col min="9" max="9" width="11.125" style="6" bestFit="1" customWidth="1"/>
    <col min="10" max="10" width="13.375" style="6" customWidth="1"/>
    <col min="11" max="11" width="11.625" style="6" customWidth="1"/>
    <col min="12" max="12" width="12.25" style="6" bestFit="1" customWidth="1"/>
    <col min="13" max="13" width="11" style="6" bestFit="1" customWidth="1"/>
    <col min="14" max="14" width="10.875" style="6" bestFit="1" customWidth="1"/>
    <col min="15" max="15" width="14.375" style="6" bestFit="1" customWidth="1"/>
    <col min="16" max="16" width="11" style="6" bestFit="1" customWidth="1"/>
    <col min="17" max="17" width="12.125" style="6" bestFit="1" customWidth="1"/>
    <col min="18" max="18" width="12.375" style="6" customWidth="1"/>
    <col min="19" max="19" width="13" style="6" customWidth="1"/>
    <col min="20" max="20" width="11.75" style="6" bestFit="1" customWidth="1"/>
    <col min="21" max="21" width="13.25" style="6" bestFit="1" customWidth="1"/>
    <col min="22" max="22" width="16.25" style="6" bestFit="1" customWidth="1"/>
    <col min="23" max="23" width="15.375" style="6" bestFit="1" customWidth="1"/>
    <col min="24" max="24" width="15.125" style="6" bestFit="1" customWidth="1"/>
    <col min="25" max="25" width="17.625" style="6" bestFit="1" customWidth="1"/>
    <col min="26" max="26" width="13.25" style="6" bestFit="1" customWidth="1"/>
    <col min="27" max="27" width="9" style="6"/>
    <col min="28" max="28" width="10.625" style="6" bestFit="1" customWidth="1"/>
    <col min="29" max="29" width="9" style="6"/>
    <col min="30" max="30" width="12.625" style="6" bestFit="1" customWidth="1"/>
    <col min="31" max="34" width="9" style="6"/>
    <col min="35" max="35" width="12.625" style="6" bestFit="1" customWidth="1"/>
    <col min="36" max="36" width="15.625" style="6" bestFit="1" customWidth="1"/>
    <col min="37" max="37" width="14.375" style="6" bestFit="1" customWidth="1"/>
    <col min="38" max="16384" width="9" style="6"/>
  </cols>
  <sheetData>
    <row r="1" spans="1:14" s="39" customFormat="1"/>
    <row r="2" spans="1:14" s="39" customFormat="1"/>
    <row r="3" spans="1:14" s="39" customFormat="1"/>
    <row r="4" spans="1:14" s="39" customFormat="1"/>
    <row r="5" spans="1:14" s="39" customFormat="1"/>
    <row r="6" spans="1:14" s="39" customFormat="1"/>
    <row r="8" spans="1:14" ht="15.75">
      <c r="A8" s="64" t="s">
        <v>216</v>
      </c>
    </row>
    <row r="10" spans="1:14">
      <c r="A10" s="48"/>
    </row>
    <row r="11" spans="1:14">
      <c r="A11" s="49" t="s">
        <v>187</v>
      </c>
      <c r="G11" s="17"/>
      <c r="H11" s="17"/>
    </row>
    <row r="12" spans="1:14">
      <c r="A12" s="47"/>
      <c r="B12" s="47" t="s">
        <v>2</v>
      </c>
      <c r="C12" s="47" t="s">
        <v>3</v>
      </c>
      <c r="D12" s="47" t="s">
        <v>10</v>
      </c>
      <c r="E12" s="47" t="s">
        <v>11</v>
      </c>
      <c r="F12" s="47" t="s">
        <v>150</v>
      </c>
      <c r="G12" s="47" t="s">
        <v>68</v>
      </c>
      <c r="H12" s="17" t="s">
        <v>167</v>
      </c>
      <c r="L12" s="11"/>
    </row>
    <row r="13" spans="1:14" ht="14.25">
      <c r="A13" s="6" t="s">
        <v>126</v>
      </c>
      <c r="B13" s="6">
        <v>0.13</v>
      </c>
      <c r="D13" s="6">
        <v>0.28000000000000003</v>
      </c>
      <c r="E13" s="6">
        <v>0.56999999999999995</v>
      </c>
      <c r="G13" s="6">
        <f>SUM(B13:F13)</f>
        <v>0.98</v>
      </c>
      <c r="L13" s="11"/>
    </row>
    <row r="14" spans="1:14" ht="14.25">
      <c r="A14" s="6" t="s">
        <v>127</v>
      </c>
      <c r="B14" s="6">
        <v>0.49</v>
      </c>
      <c r="D14" s="6">
        <v>0.68</v>
      </c>
      <c r="E14" s="6">
        <v>-0.18</v>
      </c>
      <c r="G14" s="6">
        <f>SUM(B14:F14)</f>
        <v>0.99</v>
      </c>
      <c r="L14" s="11"/>
    </row>
    <row r="15" spans="1:14" ht="14.25">
      <c r="A15" s="6" t="s">
        <v>129</v>
      </c>
      <c r="B15" s="14">
        <v>0.19520000000000001</v>
      </c>
      <c r="C15" s="14"/>
      <c r="D15" s="14">
        <v>2.18E-2</v>
      </c>
      <c r="E15" s="14">
        <v>5.0000000000000001E-4</v>
      </c>
      <c r="F15" s="14"/>
      <c r="G15" s="14">
        <f>SUMPRODUCT(B13:F13,B15:F15)</f>
        <v>3.1765000000000002E-2</v>
      </c>
      <c r="H15" s="14">
        <v>8.5999999999999993E-2</v>
      </c>
      <c r="L15" s="11"/>
      <c r="N15" s="5"/>
    </row>
    <row r="16" spans="1:14" ht="15.75">
      <c r="A16" s="6" t="s">
        <v>130</v>
      </c>
      <c r="B16" s="8">
        <f>B15/$H$15</f>
        <v>2.2697674418604654</v>
      </c>
      <c r="C16" s="8"/>
      <c r="D16" s="8">
        <f>D15/$H$15</f>
        <v>0.25348837209302327</v>
      </c>
      <c r="E16" s="8">
        <f>E15/$H$15</f>
        <v>5.8139534883720938E-3</v>
      </c>
      <c r="F16" s="8"/>
      <c r="G16" s="5">
        <f>SUMPRODUCT(B13:F13,B16:F16)</f>
        <v>0.36936046511627912</v>
      </c>
      <c r="L16" s="11"/>
      <c r="M16" s="5"/>
      <c r="N16" s="1"/>
    </row>
    <row r="17" spans="1:37" ht="15.75">
      <c r="A17" s="6" t="s">
        <v>131</v>
      </c>
      <c r="B17" s="6">
        <v>0.4</v>
      </c>
      <c r="D17" s="6">
        <v>1.0999999999999999E-2</v>
      </c>
      <c r="E17" s="6">
        <v>2.7000000000000001E-3</v>
      </c>
      <c r="F17" s="6">
        <v>0</v>
      </c>
      <c r="L17" s="11"/>
      <c r="M17" s="16"/>
    </row>
    <row r="18" spans="1:37" ht="15.75">
      <c r="A18" s="6" t="s">
        <v>132</v>
      </c>
      <c r="B18" s="6">
        <v>0.45</v>
      </c>
      <c r="D18" s="6">
        <v>0.08</v>
      </c>
      <c r="E18" s="6">
        <v>0.02</v>
      </c>
      <c r="F18" s="6">
        <v>0</v>
      </c>
      <c r="L18" s="11"/>
      <c r="M18" s="16"/>
      <c r="N18" s="16"/>
    </row>
    <row r="19" spans="1:37" ht="14.25">
      <c r="A19" s="6" t="s">
        <v>242</v>
      </c>
      <c r="B19" s="6">
        <v>1.32</v>
      </c>
      <c r="C19" s="6">
        <v>2.0299999999999998</v>
      </c>
      <c r="D19" s="6">
        <v>1.85</v>
      </c>
      <c r="E19" s="6">
        <v>2.08</v>
      </c>
      <c r="F19" s="6" t="s">
        <v>166</v>
      </c>
      <c r="H19" s="6">
        <v>1.19</v>
      </c>
      <c r="L19" s="11"/>
      <c r="M19" s="16"/>
      <c r="N19" s="16"/>
    </row>
    <row r="20" spans="1:37" ht="15.75">
      <c r="A20" s="6" t="s">
        <v>193</v>
      </c>
      <c r="B20" s="60">
        <f>(1.32-1.32)/2.048/(1673/1000)^2</f>
        <v>0</v>
      </c>
      <c r="C20" s="5">
        <f>(2.03-1.32)/2.048/(1673/1000)^2</f>
        <v>0.12386155115045785</v>
      </c>
      <c r="D20" s="5">
        <f>(1.85-1.32)/2.048/(1673/1000)^2</f>
        <v>9.2460031140482651E-2</v>
      </c>
      <c r="E20" s="5">
        <f>(2.08-1.32)/2.048/(1673/1000)^2</f>
        <v>0.13258419559767323</v>
      </c>
      <c r="F20" s="60">
        <v>0</v>
      </c>
      <c r="L20" s="11"/>
      <c r="M20" s="16"/>
    </row>
    <row r="21" spans="1:37" ht="15.75">
      <c r="A21" s="46" t="s">
        <v>194</v>
      </c>
      <c r="B21" s="8"/>
      <c r="C21" s="8"/>
      <c r="D21" s="8"/>
      <c r="E21" s="8"/>
      <c r="F21" s="8"/>
      <c r="H21" s="5">
        <f>(1.19-1.32)/2.048/(1673/1000)^2</f>
        <v>-2.2678875562759916E-2</v>
      </c>
      <c r="L21" s="11"/>
      <c r="M21" s="16"/>
    </row>
    <row r="22" spans="1:37" ht="14.25">
      <c r="A22" s="28" t="s">
        <v>133</v>
      </c>
      <c r="G22" s="5">
        <v>0.73699999999999999</v>
      </c>
      <c r="L22" s="11"/>
      <c r="M22" s="46"/>
      <c r="N22" s="15"/>
    </row>
    <row r="23" spans="1:37" ht="14.25">
      <c r="A23" s="28" t="s">
        <v>134</v>
      </c>
      <c r="G23" s="4">
        <v>0.49299999999999999</v>
      </c>
    </row>
    <row r="24" spans="1:37" ht="15" customHeight="1">
      <c r="A24" s="29" t="s">
        <v>135</v>
      </c>
      <c r="B24" s="17"/>
      <c r="C24" s="18"/>
      <c r="D24" s="18"/>
      <c r="E24" s="18"/>
      <c r="F24" s="18"/>
      <c r="G24" s="54">
        <v>0.42</v>
      </c>
      <c r="H24" s="17"/>
      <c r="M24" s="5"/>
    </row>
    <row r="25" spans="1:37">
      <c r="G25" s="9"/>
    </row>
    <row r="26" spans="1:37">
      <c r="A26" s="49" t="s">
        <v>188</v>
      </c>
      <c r="B26" s="17"/>
      <c r="C26" s="17"/>
      <c r="D26" s="17"/>
      <c r="E26" s="17"/>
      <c r="F26" s="17"/>
      <c r="G26" s="18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7" ht="15.75">
      <c r="A27" s="17" t="s">
        <v>7</v>
      </c>
      <c r="B27" s="17" t="s">
        <v>8</v>
      </c>
      <c r="C27" s="29" t="s">
        <v>69</v>
      </c>
      <c r="D27" s="29" t="s">
        <v>70</v>
      </c>
      <c r="E27" s="29" t="s">
        <v>71</v>
      </c>
      <c r="F27" s="29" t="s">
        <v>72</v>
      </c>
      <c r="G27" s="29" t="s">
        <v>152</v>
      </c>
      <c r="H27" s="29" t="s">
        <v>144</v>
      </c>
      <c r="I27" s="29" t="s">
        <v>73</v>
      </c>
      <c r="J27" s="29" t="s">
        <v>74</v>
      </c>
      <c r="K27" s="29" t="s">
        <v>75</v>
      </c>
      <c r="L27" s="29" t="s">
        <v>153</v>
      </c>
      <c r="M27" s="29" t="s">
        <v>76</v>
      </c>
      <c r="N27" s="29" t="s">
        <v>77</v>
      </c>
      <c r="O27" s="29" t="s">
        <v>78</v>
      </c>
      <c r="P27" s="29" t="s">
        <v>79</v>
      </c>
      <c r="Q27" s="29" t="s">
        <v>80</v>
      </c>
      <c r="R27" s="29" t="s">
        <v>81</v>
      </c>
      <c r="S27" s="29" t="s">
        <v>82</v>
      </c>
      <c r="T27" s="29" t="s">
        <v>83</v>
      </c>
      <c r="U27" s="29" t="s">
        <v>84</v>
      </c>
      <c r="V27" s="29" t="s">
        <v>85</v>
      </c>
      <c r="W27" s="29" t="s">
        <v>86</v>
      </c>
      <c r="X27" s="29" t="s">
        <v>87</v>
      </c>
      <c r="Y27" s="29" t="s">
        <v>88</v>
      </c>
      <c r="Z27" s="29" t="s">
        <v>89</v>
      </c>
      <c r="AA27" s="29" t="s">
        <v>90</v>
      </c>
      <c r="AB27" s="29" t="s">
        <v>91</v>
      </c>
      <c r="AC27" s="29" t="s">
        <v>92</v>
      </c>
      <c r="AD27" s="29" t="s">
        <v>93</v>
      </c>
      <c r="AE27" s="29" t="s">
        <v>94</v>
      </c>
      <c r="AF27" s="29" t="s">
        <v>95</v>
      </c>
      <c r="AG27" s="29" t="s">
        <v>96</v>
      </c>
      <c r="AH27" s="29" t="s">
        <v>97</v>
      </c>
      <c r="AI27" s="29" t="s">
        <v>98</v>
      </c>
      <c r="AJ27" s="29" t="s">
        <v>186</v>
      </c>
      <c r="AK27" s="17" t="s">
        <v>99</v>
      </c>
    </row>
    <row r="28" spans="1:37">
      <c r="A28" s="1">
        <v>0.01</v>
      </c>
      <c r="B28" s="2">
        <f>A28</f>
        <v>0.01</v>
      </c>
      <c r="C28" s="4">
        <f>$B$13-A28*$B$14</f>
        <v>0.12510000000000002</v>
      </c>
      <c r="D28" s="4">
        <f>$C$13-A28*$C$14</f>
        <v>0</v>
      </c>
      <c r="E28" s="4">
        <f>$D$13-A28*$D$14</f>
        <v>0.2732</v>
      </c>
      <c r="F28" s="4">
        <f>$E$13-A28*$E$14</f>
        <v>0.57179999999999997</v>
      </c>
      <c r="G28" s="4">
        <f>$F$13-A28*$F$14</f>
        <v>0</v>
      </c>
      <c r="H28" s="4">
        <f>C28/SUM(C28:G28)</f>
        <v>0.12895577775487066</v>
      </c>
      <c r="I28" s="4">
        <f>D28/SUM(C28:G28)</f>
        <v>0</v>
      </c>
      <c r="J28" s="4">
        <f>E28/SUM(C28:G28)</f>
        <v>0.28162045149984538</v>
      </c>
      <c r="K28" s="4">
        <f>F28/SUM(C28:G28)</f>
        <v>0.58942377074528396</v>
      </c>
      <c r="L28" s="4">
        <f>G28/SUM(C28:G28)</f>
        <v>0</v>
      </c>
      <c r="M28" s="5">
        <f>SUMPRODUCT(B13:F13,B16:F16)</f>
        <v>0.36936046511627912</v>
      </c>
      <c r="N28" s="8">
        <f t="shared" ref="N28:N49" si="0">SUMPRODUCT($B$14:$F$14,$B$16:$F$16)</f>
        <v>1.2835116279069767</v>
      </c>
      <c r="O28" s="12">
        <f>G15/(M28+(1-N28)*B28)</f>
        <v>8.66652200203165E-2</v>
      </c>
      <c r="P28" s="7">
        <f>(G15-O28*B28)/(1-B28)</f>
        <v>3.1210452323027108E-2</v>
      </c>
      <c r="Q28" s="7">
        <f t="shared" ref="Q28:Q49" si="1">O28*$B$16</f>
        <v>0.19670989474378817</v>
      </c>
      <c r="R28" s="7">
        <f t="shared" ref="R28:R49" si="2">O28*$C$16</f>
        <v>0</v>
      </c>
      <c r="S28" s="7">
        <f t="shared" ref="S28:S49" si="3">O28*$D$16</f>
        <v>2.1968625540033718E-2</v>
      </c>
      <c r="T28" s="7">
        <f t="shared" ref="T28:T49" si="4">O28*$E$16</f>
        <v>5.0386755825765415E-4</v>
      </c>
      <c r="U28" s="7">
        <f t="shared" ref="U28:U49" si="5">O28*$F$16</f>
        <v>0</v>
      </c>
      <c r="V28" s="8">
        <f t="shared" ref="V28:V49" si="6">H$21-SUMPRODUCT(Q28:U28,H28:L28,$B$20:$F$20)/SUMPRODUCT(Q28:U28,H28:L28)</f>
        <v>-4.1874991843562401E-2</v>
      </c>
      <c r="W28" s="8">
        <f>(G15*G24+P28*V28*(1-B28))/(B28*O28+P28*(1-B28))</f>
        <v>0.37926749371647889</v>
      </c>
      <c r="X28" s="2">
        <f>W28-V28</f>
        <v>0.4211424855600413</v>
      </c>
      <c r="Y28" s="13">
        <f>W28</f>
        <v>0.37926749371647889</v>
      </c>
      <c r="Z28" s="5">
        <f>SUMPRODUCT(B13:F13,B17:F17)</f>
        <v>5.6619000000000003E-2</v>
      </c>
      <c r="AA28" s="8">
        <f t="shared" ref="AA28:AA49" si="7">SUMPRODUCT($B$14:$F$14,$B$17:$F$17)</f>
        <v>0.20299400000000001</v>
      </c>
      <c r="AB28" s="10">
        <f>G22/(Z28+(1-AA28)*B28)</f>
        <v>11.410601114182494</v>
      </c>
      <c r="AC28" s="10">
        <f>(G22-B28*AB28)/(1-B28)</f>
        <v>0.62918584733148997</v>
      </c>
      <c r="AD28" s="5">
        <f>AB28</f>
        <v>11.410601114182494</v>
      </c>
      <c r="AE28" s="5">
        <f>SUMPRODUCT(B13:F13,B18:F18)</f>
        <v>9.2299999999999993E-2</v>
      </c>
      <c r="AF28" s="8">
        <f t="shared" ref="AF28:AF49" si="8">SUMPRODUCT($B$14:$F$14,$B$18:$F$18)</f>
        <v>0.27130000000000004</v>
      </c>
      <c r="AG28" s="10">
        <f>G23/(AE28+(1-AF28)*B28)</f>
        <v>4.9504453392511074</v>
      </c>
      <c r="AH28" s="10">
        <f>(G23-B28*AG28)/(1-B28)</f>
        <v>0.44797529960352417</v>
      </c>
      <c r="AI28" s="5">
        <f>AG28</f>
        <v>4.9504453392511074</v>
      </c>
      <c r="AJ28" s="5">
        <f>AD28/AI28/0.254*0.17</f>
        <v>1.5426928226419929</v>
      </c>
      <c r="AK28" s="7">
        <f>O28</f>
        <v>8.66652200203165E-2</v>
      </c>
    </row>
    <row r="29" spans="1:37">
      <c r="A29" s="1">
        <v>0.02</v>
      </c>
      <c r="B29" s="2">
        <f>$A$28/(1-A28)</f>
        <v>1.0101010101010102E-2</v>
      </c>
      <c r="C29" s="4">
        <f>H28-$B$14*B29</f>
        <v>0.12400628280537571</v>
      </c>
      <c r="D29" s="4">
        <f>I28-B29*$C$14</f>
        <v>0</v>
      </c>
      <c r="E29" s="4">
        <f>J28-B29*$D$14</f>
        <v>0.27475176463115852</v>
      </c>
      <c r="F29" s="4">
        <f>K28-B29*$E$14</f>
        <v>0.59124195256346579</v>
      </c>
      <c r="G29" s="4">
        <f>L28-B29*$F$14</f>
        <v>0</v>
      </c>
      <c r="H29" s="4">
        <f>C29/SUM(C29:G29)</f>
        <v>0.12525887152058152</v>
      </c>
      <c r="I29" s="4">
        <f>D29/SUM(C29:G29)</f>
        <v>0</v>
      </c>
      <c r="J29" s="4">
        <f>E29/SUM(C29:G29)</f>
        <v>0.2775270349809682</v>
      </c>
      <c r="K29" s="4">
        <f>F29/SUM(C29:G29)</f>
        <v>0.59721409349845034</v>
      </c>
      <c r="L29" s="4">
        <f>G29/SUM(C29:G29)</f>
        <v>0</v>
      </c>
      <c r="M29" s="5">
        <f t="shared" ref="M29:M49" si="9">SUMPRODUCT($B$16:$F$16,H29:L29)</f>
        <v>0.35813055965292845</v>
      </c>
      <c r="N29" s="8">
        <f t="shared" si="0"/>
        <v>1.2835116279069767</v>
      </c>
      <c r="O29" s="12">
        <f>P28/(M29+(1-N29)*B29)</f>
        <v>8.7850741500071897E-2</v>
      </c>
      <c r="P29" s="7">
        <f>(P28-O29*B29)/(1-B29)</f>
        <v>3.0632490188567466E-2</v>
      </c>
      <c r="Q29" s="7">
        <f t="shared" si="1"/>
        <v>0.19940075280016323</v>
      </c>
      <c r="R29" s="7">
        <f t="shared" si="2"/>
        <v>0</v>
      </c>
      <c r="S29" s="7">
        <f t="shared" si="3"/>
        <v>2.2269141450018227E-2</v>
      </c>
      <c r="T29" s="7">
        <f t="shared" si="4"/>
        <v>5.1076012500041808E-4</v>
      </c>
      <c r="U29" s="7">
        <f t="shared" si="5"/>
        <v>0</v>
      </c>
      <c r="V29" s="8">
        <f t="shared" si="6"/>
        <v>-4.2126831317663163E-2</v>
      </c>
      <c r="W29" s="8">
        <f t="shared" ref="W29:W49" si="10">(X28*P28+P29*V29*(1-B29))/(B29*O29+P29*(1-B29))</f>
        <v>0.38021341193229891</v>
      </c>
      <c r="X29" s="2">
        <f>W29-V29</f>
        <v>0.42234024324996206</v>
      </c>
      <c r="Y29" s="13">
        <f>SUMPRODUCT($W$28:W29,$O$28:O29)/SUM($O$28:O29)</f>
        <v>0.37974366572925211</v>
      </c>
      <c r="Z29" s="5">
        <f t="shared" ref="Z29:Z49" si="11">SUMPRODUCT(H28:L28,$B$17:$F$17)</f>
        <v>5.627158024945883E-2</v>
      </c>
      <c r="AA29" s="8">
        <f t="shared" si="7"/>
        <v>0.20299400000000001</v>
      </c>
      <c r="AB29" s="10">
        <f t="shared" ref="AB29:AB49" si="12">AC28/(Z29+(1-AA29)*B29)</f>
        <v>9.7817919235894095</v>
      </c>
      <c r="AC29" s="10">
        <f t="shared" ref="AC29:AC49" si="13">(AC28-B29*AB29)/(1-B29)</f>
        <v>0.53579190777783769</v>
      </c>
      <c r="AD29" s="5">
        <f>SUMPRODUCT(AB$28:AB29,$B$28:$B29)/SUM($B$28:$B29)</f>
        <v>10.592104033482453</v>
      </c>
      <c r="AE29" s="5">
        <f t="shared" ref="AE29:AE49" si="14">SUMPRODUCT(H28:L28,$B$18:$F$18)</f>
        <v>9.2348211524585111E-2</v>
      </c>
      <c r="AF29" s="8">
        <f t="shared" si="8"/>
        <v>0.27130000000000004</v>
      </c>
      <c r="AG29" s="10">
        <f t="shared" ref="AG29:AG49" si="15">AH28/(AE29+(1-AF29)*B29)</f>
        <v>4.4928353424788554</v>
      </c>
      <c r="AH29" s="10">
        <f t="shared" ref="AH29:AH49" si="16">(AH28-B29*AG29)/(1-B29)</f>
        <v>0.40670121753336769</v>
      </c>
      <c r="AI29" s="5">
        <f>SUMPRODUCT(AG$28:AG29,$B$28:$B29)/SUM($B$28:$B29)</f>
        <v>4.7204905670037451</v>
      </c>
      <c r="AJ29" s="5">
        <f t="shared" ref="AJ29:AJ49" si="17">AD29/AI29/0.254*0.17</f>
        <v>1.5017938043410184</v>
      </c>
      <c r="AK29" s="7">
        <f>SUMPRODUCT($O$28:O29,$B$28:B29)/SUMPRODUCT($B$28:B29)</f>
        <v>8.7260959457379522E-2</v>
      </c>
    </row>
    <row r="30" spans="1:37">
      <c r="A30" s="1">
        <v>0.03</v>
      </c>
      <c r="B30" s="2">
        <f t="shared" ref="B30:B37" si="18">$A$28/(1-A29)</f>
        <v>1.0204081632653062E-2</v>
      </c>
      <c r="C30" s="4">
        <f t="shared" ref="C30:C49" si="19">H29-$B$14*B30</f>
        <v>0.12025887152058151</v>
      </c>
      <c r="D30" s="4">
        <f t="shared" ref="D30:D49" si="20">I29-B30*$C$14</f>
        <v>0</v>
      </c>
      <c r="E30" s="4">
        <f t="shared" ref="E30:E49" si="21">J29-B30*$D$14</f>
        <v>0.27058825947076409</v>
      </c>
      <c r="F30" s="4">
        <f t="shared" ref="F30:F49" si="22">K29-B30*$E$14</f>
        <v>0.59905082819232791</v>
      </c>
      <c r="G30" s="4">
        <f t="shared" ref="G30:G49" si="23">L29-B30*$F$14</f>
        <v>0</v>
      </c>
      <c r="H30" s="4">
        <f t="shared" ref="H30:H38" si="24">C30/SUM(C30:G30)</f>
        <v>0.12148612935797327</v>
      </c>
      <c r="I30" s="4">
        <f t="shared" ref="I30:I38" si="25">D30/SUM(C30:G30)</f>
        <v>0</v>
      </c>
      <c r="J30" s="4">
        <f t="shared" ref="J30:J49" si="26">E30/SUM(C30:G30)</f>
        <v>0.27334964877986684</v>
      </c>
      <c r="K30" s="4">
        <f t="shared" ref="K30:K49" si="27">F30/SUM(C30:G30)</f>
        <v>0.6051642218621599</v>
      </c>
      <c r="L30" s="4">
        <f t="shared" ref="L30:L49" si="28">G30/SUM(C30:G30)</f>
        <v>0</v>
      </c>
      <c r="M30" s="5">
        <f t="shared" si="9"/>
        <v>0.34855461517451819</v>
      </c>
      <c r="N30" s="8">
        <f t="shared" si="0"/>
        <v>1.2835116279069767</v>
      </c>
      <c r="O30" s="12">
        <f t="shared" ref="O30:O49" si="29">P29/(M30+(1-N30)*B30)</f>
        <v>8.8619871859520638E-2</v>
      </c>
      <c r="P30" s="7">
        <f t="shared" ref="P30:P49" si="30">(P29-O30*B30)/(1-B30)</f>
        <v>3.0034682130104032E-2</v>
      </c>
      <c r="Q30" s="7">
        <f t="shared" si="1"/>
        <v>0.2011464998485864</v>
      </c>
      <c r="R30" s="7">
        <f t="shared" si="2"/>
        <v>0</v>
      </c>
      <c r="S30" s="7">
        <f t="shared" si="3"/>
        <v>2.2464107052762208E-2</v>
      </c>
      <c r="T30" s="7">
        <f t="shared" si="4"/>
        <v>5.1523181313674793E-4</v>
      </c>
      <c r="U30" s="7">
        <f t="shared" si="5"/>
        <v>0</v>
      </c>
      <c r="V30" s="8">
        <f t="shared" si="6"/>
        <v>-4.2397816513186221E-2</v>
      </c>
      <c r="W30" s="8">
        <f t="shared" si="10"/>
        <v>0.38119402868347535</v>
      </c>
      <c r="X30" s="2">
        <f t="shared" ref="X30:X49" si="31">W30-V30</f>
        <v>0.4235918451966616</v>
      </c>
      <c r="Y30" s="13">
        <f>SUMPRODUCT($W$28:W30,$O$28:O30)/SUM($O$28:O30)</f>
        <v>0.38023212439906573</v>
      </c>
      <c r="Z30" s="5">
        <f t="shared" si="11"/>
        <v>5.4768824045469074E-2</v>
      </c>
      <c r="AA30" s="8">
        <f t="shared" si="7"/>
        <v>0.20299400000000001</v>
      </c>
      <c r="AB30" s="10">
        <f t="shared" si="12"/>
        <v>8.5179460151965714</v>
      </c>
      <c r="AC30" s="10">
        <f t="shared" si="13"/>
        <v>0.45350165924774766</v>
      </c>
      <c r="AD30" s="5">
        <f>SUMPRODUCT(AB$28:AB30,$B$28:$B30)/SUM($B$28:$B30)</f>
        <v>9.8937105779001726</v>
      </c>
      <c r="AE30" s="5">
        <f t="shared" si="14"/>
        <v>9.0512936852708142E-2</v>
      </c>
      <c r="AF30" s="8">
        <f t="shared" si="8"/>
        <v>0.27130000000000004</v>
      </c>
      <c r="AG30" s="10">
        <f t="shared" si="15"/>
        <v>4.152188037368802</v>
      </c>
      <c r="AH30" s="10">
        <f t="shared" si="16"/>
        <v>0.36808795134949723</v>
      </c>
      <c r="AI30" s="5">
        <f>SUMPRODUCT(AG$28:AG30,$B$28:$B30)/SUM($B$28:$B30)</f>
        <v>4.5291364059471526</v>
      </c>
      <c r="AJ30" s="5">
        <f t="shared" si="17"/>
        <v>1.4620391621540541</v>
      </c>
      <c r="AK30" s="7">
        <f>SUMPRODUCT($O$28:O30,$B$28:B30)/SUMPRODUCT($B$28:B30)</f>
        <v>8.7718521282466155E-2</v>
      </c>
    </row>
    <row r="31" spans="1:37">
      <c r="A31" s="1">
        <v>0.04</v>
      </c>
      <c r="B31" s="2">
        <f t="shared" si="18"/>
        <v>1.0309278350515464E-2</v>
      </c>
      <c r="C31" s="4">
        <f t="shared" si="19"/>
        <v>0.1164345829662207</v>
      </c>
      <c r="D31" s="4">
        <f t="shared" si="20"/>
        <v>0</v>
      </c>
      <c r="E31" s="4">
        <f t="shared" si="21"/>
        <v>0.26633933950151634</v>
      </c>
      <c r="F31" s="4">
        <f t="shared" si="22"/>
        <v>0.60701989196525263</v>
      </c>
      <c r="G31" s="4">
        <f t="shared" si="23"/>
        <v>0</v>
      </c>
      <c r="H31" s="4">
        <f t="shared" si="24"/>
        <v>0.11763518953987509</v>
      </c>
      <c r="I31" s="4">
        <f t="shared" si="25"/>
        <v>0</v>
      </c>
      <c r="J31" s="4">
        <f t="shared" si="26"/>
        <v>0.26908567786321308</v>
      </c>
      <c r="K31" s="4">
        <f t="shared" si="27"/>
        <v>0.61327913259691191</v>
      </c>
      <c r="L31" s="4">
        <f t="shared" si="28"/>
        <v>0</v>
      </c>
      <c r="M31" s="5">
        <f t="shared" si="9"/>
        <v>0.33878019002209447</v>
      </c>
      <c r="N31" s="8">
        <f t="shared" si="0"/>
        <v>1.2835116279069767</v>
      </c>
      <c r="O31" s="12">
        <f t="shared" si="29"/>
        <v>8.9426890841545523E-2</v>
      </c>
      <c r="P31" s="7">
        <f t="shared" si="30"/>
        <v>2.941601328935985E-2</v>
      </c>
      <c r="Q31" s="7">
        <f t="shared" si="1"/>
        <v>0.20297824525894986</v>
      </c>
      <c r="R31" s="7">
        <f t="shared" si="2"/>
        <v>0</v>
      </c>
      <c r="S31" s="7">
        <f t="shared" si="3"/>
        <v>2.2668676980763868E-2</v>
      </c>
      <c r="T31" s="7">
        <f t="shared" si="4"/>
        <v>5.1992378396247408E-4</v>
      </c>
      <c r="U31" s="7">
        <f t="shared" si="5"/>
        <v>0</v>
      </c>
      <c r="V31" s="8">
        <f t="shared" si="6"/>
        <v>-4.2690217305600728E-2</v>
      </c>
      <c r="W31" s="8">
        <f t="shared" si="10"/>
        <v>0.38221202136906496</v>
      </c>
      <c r="X31" s="2">
        <f t="shared" si="31"/>
        <v>0.4249022386746657</v>
      </c>
      <c r="Y31" s="13">
        <f>SUMPRODUCT($W$28:W31,$O$28:O31)/SUM($O$28:O31)</f>
        <v>0.38073432164809312</v>
      </c>
      <c r="Z31" s="5">
        <f t="shared" si="11"/>
        <v>5.3235241278795677E-2</v>
      </c>
      <c r="AA31" s="8">
        <f t="shared" si="7"/>
        <v>0.20299400000000001</v>
      </c>
      <c r="AB31" s="10">
        <f t="shared" si="12"/>
        <v>7.3797948010670602</v>
      </c>
      <c r="AC31" s="10">
        <f t="shared" si="13"/>
        <v>0.3813527723537965</v>
      </c>
      <c r="AD31" s="5">
        <f>SUMPRODUCT(AB$28:AB31,$B$28:$B31)/SUM($B$28:$B31)</f>
        <v>9.2555951168106816</v>
      </c>
      <c r="AE31" s="5">
        <f t="shared" si="14"/>
        <v>8.8640014550720514E-2</v>
      </c>
      <c r="AF31" s="8">
        <f t="shared" si="8"/>
        <v>0.27130000000000004</v>
      </c>
      <c r="AG31" s="10">
        <f t="shared" si="15"/>
        <v>3.828172839687646</v>
      </c>
      <c r="AH31" s="10">
        <f t="shared" si="16"/>
        <v>0.33204540042930819</v>
      </c>
      <c r="AI31" s="5">
        <f>SUMPRODUCT(AG$28:AG31,$B$28:$B31)/SUM($B$28:$B31)</f>
        <v>4.3512085320650389</v>
      </c>
      <c r="AJ31" s="5">
        <f t="shared" si="17"/>
        <v>1.423671055859411</v>
      </c>
      <c r="AK31" s="7">
        <f>SUMPRODUCT($O$28:O31,$B$28:B31)/SUMPRODUCT($B$28:B31)</f>
        <v>8.8152162313303112E-2</v>
      </c>
    </row>
    <row r="32" spans="1:37">
      <c r="A32" s="1">
        <v>0.05</v>
      </c>
      <c r="B32" s="2">
        <f t="shared" si="18"/>
        <v>1.0416666666666668E-2</v>
      </c>
      <c r="C32" s="4">
        <f t="shared" si="19"/>
        <v>0.11253102287320842</v>
      </c>
      <c r="D32" s="4">
        <f t="shared" si="20"/>
        <v>0</v>
      </c>
      <c r="E32" s="4">
        <f t="shared" si="21"/>
        <v>0.26200234452987975</v>
      </c>
      <c r="F32" s="4">
        <f t="shared" si="22"/>
        <v>0.61515413259691187</v>
      </c>
      <c r="G32" s="4">
        <f t="shared" si="23"/>
        <v>0</v>
      </c>
      <c r="H32" s="4">
        <f t="shared" si="24"/>
        <v>0.11370359115701513</v>
      </c>
      <c r="I32" s="4">
        <f t="shared" si="25"/>
        <v>0</v>
      </c>
      <c r="J32" s="4">
        <f t="shared" si="26"/>
        <v>0.26473239737783871</v>
      </c>
      <c r="K32" s="4">
        <f t="shared" si="27"/>
        <v>0.62156401146514617</v>
      </c>
      <c r="L32" s="4">
        <f t="shared" si="28"/>
        <v>0</v>
      </c>
      <c r="M32" s="5">
        <f t="shared" si="9"/>
        <v>0.32880103793510246</v>
      </c>
      <c r="N32" s="8">
        <f t="shared" si="0"/>
        <v>1.2835116279069767</v>
      </c>
      <c r="O32" s="12">
        <f t="shared" si="29"/>
        <v>9.0275318810248181E-2</v>
      </c>
      <c r="P32" s="7">
        <f t="shared" si="30"/>
        <v>2.8775389020718922E-2</v>
      </c>
      <c r="Q32" s="7">
        <f t="shared" si="1"/>
        <v>0.20490397943907496</v>
      </c>
      <c r="R32" s="7">
        <f t="shared" si="2"/>
        <v>0</v>
      </c>
      <c r="S32" s="7">
        <f t="shared" si="3"/>
        <v>2.2883743605388494E-2</v>
      </c>
      <c r="T32" s="7">
        <f t="shared" si="4"/>
        <v>5.2485650471074529E-4</v>
      </c>
      <c r="U32" s="7">
        <f t="shared" si="5"/>
        <v>0</v>
      </c>
      <c r="V32" s="8">
        <f t="shared" si="6"/>
        <v>-4.3006677156516862E-2</v>
      </c>
      <c r="W32" s="8">
        <f t="shared" si="10"/>
        <v>0.38327039428252158</v>
      </c>
      <c r="X32" s="2">
        <f t="shared" si="31"/>
        <v>0.42627707143903842</v>
      </c>
      <c r="Y32" s="13">
        <f>SUMPRODUCT($W$28:W32,$O$28:O32)/SUM($O$28:O32)</f>
        <v>0.38125131599670781</v>
      </c>
      <c r="Z32" s="5">
        <f t="shared" si="11"/>
        <v>5.1669871930457044E-2</v>
      </c>
      <c r="AA32" s="8">
        <f t="shared" si="7"/>
        <v>0.20299400000000001</v>
      </c>
      <c r="AB32" s="10">
        <f t="shared" si="12"/>
        <v>6.3588451176649894</v>
      </c>
      <c r="AC32" s="10">
        <f t="shared" si="13"/>
        <v>0.3184318002978892</v>
      </c>
      <c r="AD32" s="5">
        <f>SUMPRODUCT(AB$28:AB32,$B$28:$B32)/SUM($B$28:$B32)</f>
        <v>8.6642985044159175</v>
      </c>
      <c r="AE32" s="5">
        <f t="shared" si="14"/>
        <v>8.6728272173939081E-2</v>
      </c>
      <c r="AF32" s="8">
        <f t="shared" si="8"/>
        <v>0.27130000000000004</v>
      </c>
      <c r="AG32" s="10">
        <f t="shared" si="15"/>
        <v>3.520454653079367</v>
      </c>
      <c r="AH32" s="10">
        <f t="shared" si="16"/>
        <v>0.2984831977698339</v>
      </c>
      <c r="AI32" s="5">
        <f>SUMPRODUCT(AG$28:AG32,$B$28:$B32)/SUM($B$28:$B32)</f>
        <v>4.1816316080906164</v>
      </c>
      <c r="AJ32" s="5">
        <f t="shared" si="17"/>
        <v>1.3867649012123964</v>
      </c>
      <c r="AK32" s="7">
        <f>SUMPRODUCT($O$28:O32,$B$28:B32)/SUMPRODUCT($B$28:B32)</f>
        <v>8.8585549814674591E-2</v>
      </c>
    </row>
    <row r="33" spans="1:37">
      <c r="A33" s="1">
        <v>0.06</v>
      </c>
      <c r="B33" s="2">
        <f t="shared" si="18"/>
        <v>1.0526315789473686E-2</v>
      </c>
      <c r="C33" s="4">
        <f t="shared" si="19"/>
        <v>0.10854569642017302</v>
      </c>
      <c r="D33" s="4">
        <f t="shared" si="20"/>
        <v>0</v>
      </c>
      <c r="E33" s="4">
        <f t="shared" si="21"/>
        <v>0.25757450264099663</v>
      </c>
      <c r="F33" s="4">
        <f t="shared" si="22"/>
        <v>0.62345874830725145</v>
      </c>
      <c r="G33" s="4">
        <f t="shared" si="23"/>
        <v>0</v>
      </c>
      <c r="H33" s="4">
        <f t="shared" si="24"/>
        <v>0.10968876885348831</v>
      </c>
      <c r="I33" s="4">
        <f t="shared" si="25"/>
        <v>0</v>
      </c>
      <c r="J33" s="4">
        <f t="shared" si="26"/>
        <v>0.26028696682155811</v>
      </c>
      <c r="K33" s="4">
        <f t="shared" si="27"/>
        <v>0.63002426432495351</v>
      </c>
      <c r="L33" s="4">
        <f t="shared" si="28"/>
        <v>0</v>
      </c>
      <c r="M33" s="5">
        <f t="shared" si="9"/>
        <v>0.31861064754736473</v>
      </c>
      <c r="N33" s="8">
        <f t="shared" si="0"/>
        <v>1.2835116279069767</v>
      </c>
      <c r="O33" s="12">
        <f t="shared" si="29"/>
        <v>9.1169169640301709E-2</v>
      </c>
      <c r="P33" s="7">
        <f t="shared" si="30"/>
        <v>2.8111625397106339E-2</v>
      </c>
      <c r="Q33" s="7">
        <f t="shared" si="1"/>
        <v>0.20693281295101043</v>
      </c>
      <c r="R33" s="7">
        <f t="shared" si="2"/>
        <v>0</v>
      </c>
      <c r="S33" s="7">
        <f t="shared" si="3"/>
        <v>2.3110324397192759E-2</v>
      </c>
      <c r="T33" s="7">
        <f t="shared" si="4"/>
        <v>5.3005331186221926E-4</v>
      </c>
      <c r="U33" s="7">
        <f t="shared" si="5"/>
        <v>0</v>
      </c>
      <c r="V33" s="8">
        <f t="shared" si="6"/>
        <v>-4.3350293270121139E-2</v>
      </c>
      <c r="W33" s="8">
        <f t="shared" si="10"/>
        <v>0.38437253492425644</v>
      </c>
      <c r="X33" s="2">
        <f t="shared" si="31"/>
        <v>0.42772282819437757</v>
      </c>
      <c r="Y33" s="13">
        <f>SUMPRODUCT($W$28:W33,$O$28:O33)/SUM($O$28:O33)</f>
        <v>0.38178419070539638</v>
      </c>
      <c r="Z33" s="5">
        <f t="shared" si="11"/>
        <v>5.0071715664918179E-2</v>
      </c>
      <c r="AA33" s="8">
        <f t="shared" si="7"/>
        <v>0.20299400000000001</v>
      </c>
      <c r="AB33" s="10">
        <f t="shared" si="12"/>
        <v>5.4468863844412727</v>
      </c>
      <c r="AC33" s="10">
        <f t="shared" si="13"/>
        <v>0.26387377280700214</v>
      </c>
      <c r="AD33" s="5">
        <f>SUMPRODUCT(AB$28:AB33,$B$28:$B33)/SUM($B$28:$B33)</f>
        <v>8.1141205873661129</v>
      </c>
      <c r="AE33" s="5">
        <f t="shared" si="14"/>
        <v>8.4776488040186837E-2</v>
      </c>
      <c r="AF33" s="8">
        <f t="shared" si="8"/>
        <v>0.27130000000000004</v>
      </c>
      <c r="AG33" s="10">
        <f t="shared" si="15"/>
        <v>3.2286948350813689</v>
      </c>
      <c r="AH33" s="10">
        <f t="shared" si="16"/>
        <v>0.26731073354311546</v>
      </c>
      <c r="AI33" s="5">
        <f>SUMPRODUCT(AG$28:AG33,$B$28:$B33)/SUM($B$28:$B33)</f>
        <v>4.0186792882434084</v>
      </c>
      <c r="AJ33" s="5">
        <f t="shared" si="17"/>
        <v>1.3513670138413372</v>
      </c>
      <c r="AK33" s="7">
        <f>SUMPRODUCT($O$28:O33,$B$28:B33)/SUMPRODUCT($B$28:B33)</f>
        <v>8.9027349161822977E-2</v>
      </c>
    </row>
    <row r="34" spans="1:37">
      <c r="A34" s="1">
        <v>7.0000000000000007E-2</v>
      </c>
      <c r="B34" s="2">
        <f t="shared" si="18"/>
        <v>1.0638297872340427E-2</v>
      </c>
      <c r="C34" s="4">
        <f t="shared" si="19"/>
        <v>0.1044760028960415</v>
      </c>
      <c r="D34" s="4">
        <f t="shared" si="20"/>
        <v>0</v>
      </c>
      <c r="E34" s="4">
        <f t="shared" si="21"/>
        <v>0.25305292426836662</v>
      </c>
      <c r="F34" s="4">
        <f t="shared" si="22"/>
        <v>0.63193915794197475</v>
      </c>
      <c r="G34" s="4">
        <f t="shared" si="23"/>
        <v>0</v>
      </c>
      <c r="H34" s="4">
        <f t="shared" si="24"/>
        <v>0.10558804722317926</v>
      </c>
      <c r="I34" s="4">
        <f t="shared" si="25"/>
        <v>0</v>
      </c>
      <c r="J34" s="4">
        <f t="shared" si="26"/>
        <v>0.25574642383858148</v>
      </c>
      <c r="K34" s="4">
        <f t="shared" si="27"/>
        <v>0.63866552893823925</v>
      </c>
      <c r="L34" s="4">
        <f t="shared" si="28"/>
        <v>0</v>
      </c>
      <c r="M34" s="5">
        <f t="shared" si="9"/>
        <v>0.30820222816412546</v>
      </c>
      <c r="N34" s="8">
        <f t="shared" si="0"/>
        <v>1.2835116279069767</v>
      </c>
      <c r="O34" s="12">
        <f t="shared" si="29"/>
        <v>9.2113045339558122E-2</v>
      </c>
      <c r="P34" s="7">
        <f t="shared" si="30"/>
        <v>2.742343808589718E-2</v>
      </c>
      <c r="Q34" s="7">
        <f t="shared" si="1"/>
        <v>0.20907519128234592</v>
      </c>
      <c r="R34" s="7">
        <f t="shared" si="2"/>
        <v>0</v>
      </c>
      <c r="S34" s="7">
        <f t="shared" si="3"/>
        <v>2.3349585911655434E-2</v>
      </c>
      <c r="T34" s="7">
        <f t="shared" si="4"/>
        <v>5.3554096127650082E-4</v>
      </c>
      <c r="U34" s="7">
        <f t="shared" si="5"/>
        <v>0</v>
      </c>
      <c r="V34" s="8">
        <f t="shared" si="6"/>
        <v>-4.3724718312929643E-2</v>
      </c>
      <c r="W34" s="8">
        <f t="shared" si="10"/>
        <v>0.38552228318467607</v>
      </c>
      <c r="X34" s="2">
        <f t="shared" si="31"/>
        <v>0.4292470014976057</v>
      </c>
      <c r="Y34" s="13">
        <f>SUMPRODUCT($W$28:W34,$O$28:O34)/SUM($O$28:O34)</f>
        <v>0.3823341283214079</v>
      </c>
      <c r="Z34" s="5">
        <f t="shared" si="11"/>
        <v>4.8439729690109838E-2</v>
      </c>
      <c r="AA34" s="8">
        <f t="shared" si="7"/>
        <v>0.20299400000000001</v>
      </c>
      <c r="AB34" s="10">
        <f t="shared" si="12"/>
        <v>4.6359917135337696</v>
      </c>
      <c r="AC34" s="10">
        <f t="shared" si="13"/>
        <v>0.21686175193897236</v>
      </c>
      <c r="AD34" s="5">
        <f>SUMPRODUCT(AB$28:AB34,$B$28:$B34)/SUM($B$28:$B34)</f>
        <v>7.601605348751014</v>
      </c>
      <c r="AE34" s="5">
        <f t="shared" si="14"/>
        <v>8.278338861629346E-2</v>
      </c>
      <c r="AF34" s="8">
        <f t="shared" si="8"/>
        <v>0.27130000000000004</v>
      </c>
      <c r="AG34" s="10">
        <f t="shared" si="15"/>
        <v>2.9525510489010891</v>
      </c>
      <c r="AH34" s="10">
        <f t="shared" si="16"/>
        <v>0.23843718176507273</v>
      </c>
      <c r="AI34" s="5">
        <f>SUMPRODUCT(AG$28:AG34,$B$28:$B34)/SUM($B$28:$B34)</f>
        <v>3.861581322986368</v>
      </c>
      <c r="AJ34" s="5">
        <f t="shared" si="17"/>
        <v>1.3175143014489781</v>
      </c>
      <c r="AK34" s="7">
        <f>SUMPRODUCT($O$28:O34,$B$28:B34)/SUMPRODUCT($B$28:B34)</f>
        <v>8.9482037981643239E-2</v>
      </c>
    </row>
    <row r="35" spans="1:37">
      <c r="A35" s="1">
        <v>0.08</v>
      </c>
      <c r="B35" s="2">
        <f t="shared" si="18"/>
        <v>1.0752688172043012E-2</v>
      </c>
      <c r="C35" s="4">
        <f t="shared" si="19"/>
        <v>0.10031923001887819</v>
      </c>
      <c r="D35" s="4">
        <f t="shared" si="20"/>
        <v>0</v>
      </c>
      <c r="E35" s="4">
        <f t="shared" si="21"/>
        <v>0.24843459588159222</v>
      </c>
      <c r="F35" s="4">
        <f t="shared" si="22"/>
        <v>0.640601012809207</v>
      </c>
      <c r="G35" s="4">
        <f t="shared" si="23"/>
        <v>0</v>
      </c>
      <c r="H35" s="4">
        <f t="shared" si="24"/>
        <v>0.10139863484138323</v>
      </c>
      <c r="I35" s="4">
        <f t="shared" si="25"/>
        <v>0</v>
      </c>
      <c r="J35" s="4">
        <f t="shared" si="26"/>
        <v>0.25110767761099961</v>
      </c>
      <c r="K35" s="4">
        <f t="shared" si="27"/>
        <v>0.64749368754761716</v>
      </c>
      <c r="L35" s="4">
        <f t="shared" si="28"/>
        <v>0</v>
      </c>
      <c r="M35" s="5">
        <f t="shared" si="9"/>
        <v>0.29756869461315827</v>
      </c>
      <c r="N35" s="8">
        <f t="shared" si="0"/>
        <v>1.2835116279069767</v>
      </c>
      <c r="O35" s="12">
        <f t="shared" si="29"/>
        <v>9.3112254156918803E-2</v>
      </c>
      <c r="P35" s="7">
        <f t="shared" si="30"/>
        <v>2.6709429215559986E-2</v>
      </c>
      <c r="Q35" s="7">
        <f t="shared" si="1"/>
        <v>0.21134316292361108</v>
      </c>
      <c r="R35" s="7">
        <f t="shared" si="2"/>
        <v>0</v>
      </c>
      <c r="S35" s="7">
        <f t="shared" si="3"/>
        <v>2.3602873728149187E-2</v>
      </c>
      <c r="T35" s="7">
        <f t="shared" si="4"/>
        <v>5.4135031486580705E-4</v>
      </c>
      <c r="U35" s="7">
        <f t="shared" si="5"/>
        <v>0</v>
      </c>
      <c r="V35" s="8">
        <f t="shared" si="6"/>
        <v>-4.4134290782214564E-2</v>
      </c>
      <c r="W35" s="8">
        <f t="shared" si="10"/>
        <v>0.38672401715446481</v>
      </c>
      <c r="X35" s="2">
        <f t="shared" si="31"/>
        <v>0.43085830793667934</v>
      </c>
      <c r="Y35" s="13">
        <f>SUMPRODUCT($W$28:W35,$O$28:O35)/SUM($O$28:O35)</f>
        <v>0.38290244585131461</v>
      </c>
      <c r="Z35" s="5">
        <f t="shared" si="11"/>
        <v>4.6772826479629347E-2</v>
      </c>
      <c r="AA35" s="8">
        <f t="shared" si="7"/>
        <v>0.20299400000000001</v>
      </c>
      <c r="AB35" s="10">
        <f t="shared" si="12"/>
        <v>3.9185190614947976</v>
      </c>
      <c r="AC35" s="10">
        <f t="shared" si="13"/>
        <v>0.1766263464003221</v>
      </c>
      <c r="AD35" s="5">
        <f>SUMPRODUCT(AB$28:AB35,$B$28:$B35)/SUM($B$28:$B35)</f>
        <v>7.1241626532936104</v>
      </c>
      <c r="AE35" s="5">
        <f t="shared" si="14"/>
        <v>8.0747645736281973E-2</v>
      </c>
      <c r="AF35" s="8">
        <f t="shared" si="8"/>
        <v>0.27130000000000004</v>
      </c>
      <c r="AG35" s="10">
        <f t="shared" si="15"/>
        <v>2.6916771040064815</v>
      </c>
      <c r="AH35" s="10">
        <f t="shared" si="16"/>
        <v>0.21177153043636177</v>
      </c>
      <c r="AI35" s="5">
        <f>SUMPRODUCT(AG$28:AG35,$B$28:$B35)/SUM($B$28:$B35)</f>
        <v>3.7099252986164206</v>
      </c>
      <c r="AJ35" s="5">
        <f t="shared" si="17"/>
        <v>1.2852389131074493</v>
      </c>
      <c r="AK35" s="7">
        <f>SUMPRODUCT($O$28:O35,$B$28:B35)/SUMPRODUCT($B$28:B35)</f>
        <v>8.9952627063906582E-2</v>
      </c>
    </row>
    <row r="36" spans="1:37">
      <c r="A36" s="1">
        <v>0.09</v>
      </c>
      <c r="B36" s="2">
        <f t="shared" si="18"/>
        <v>1.0869565217391304E-2</v>
      </c>
      <c r="C36" s="4">
        <f t="shared" si="19"/>
        <v>9.6072547884861484E-2</v>
      </c>
      <c r="D36" s="4">
        <f t="shared" si="20"/>
        <v>0</v>
      </c>
      <c r="E36" s="4">
        <f t="shared" si="21"/>
        <v>0.24371637326317352</v>
      </c>
      <c r="F36" s="4">
        <f t="shared" si="22"/>
        <v>0.64945020928674757</v>
      </c>
      <c r="G36" s="4">
        <f t="shared" si="23"/>
        <v>0</v>
      </c>
      <c r="H36" s="4">
        <f t="shared" si="24"/>
        <v>9.7117617903606832E-2</v>
      </c>
      <c r="I36" s="4">
        <f t="shared" si="25"/>
        <v>0</v>
      </c>
      <c r="J36" s="4">
        <f t="shared" si="26"/>
        <v>0.24636750181531664</v>
      </c>
      <c r="K36" s="4">
        <f t="shared" si="27"/>
        <v>0.65651488028107663</v>
      </c>
      <c r="L36" s="4">
        <f t="shared" si="28"/>
        <v>0</v>
      </c>
      <c r="M36" s="5">
        <f t="shared" si="9"/>
        <v>0.28670265109881976</v>
      </c>
      <c r="N36" s="8">
        <f t="shared" si="0"/>
        <v>1.2835116279069767</v>
      </c>
      <c r="O36" s="12">
        <f t="shared" si="29"/>
        <v>9.4172959463238518E-2</v>
      </c>
      <c r="P36" s="7">
        <f t="shared" si="30"/>
        <v>2.596807174031077E-2</v>
      </c>
      <c r="Q36" s="7">
        <f t="shared" si="1"/>
        <v>0.21375071729330419</v>
      </c>
      <c r="R36" s="7">
        <f t="shared" si="2"/>
        <v>0</v>
      </c>
      <c r="S36" s="7">
        <f t="shared" si="3"/>
        <v>2.3871750189518603E-2</v>
      </c>
      <c r="T36" s="7">
        <f t="shared" si="4"/>
        <v>5.4751720618161938E-4</v>
      </c>
      <c r="U36" s="7">
        <f t="shared" si="5"/>
        <v>0</v>
      </c>
      <c r="V36" s="8">
        <f t="shared" si="6"/>
        <v>-4.4584203900228894E-2</v>
      </c>
      <c r="W36" s="8">
        <f t="shared" si="10"/>
        <v>0.38798276068347354</v>
      </c>
      <c r="X36" s="2">
        <f t="shared" si="31"/>
        <v>0.43256696458370242</v>
      </c>
      <c r="Y36" s="13">
        <f>SUMPRODUCT($W$28:W36,$O$28:O36)/SUM($O$28:O36)</f>
        <v>0.38349062517815102</v>
      </c>
      <c r="Z36" s="5">
        <f t="shared" si="11"/>
        <v>4.5069871346652864E-2</v>
      </c>
      <c r="AA36" s="8">
        <f t="shared" si="7"/>
        <v>0.20299400000000001</v>
      </c>
      <c r="AB36" s="10">
        <f t="shared" si="12"/>
        <v>3.2871124263210545</v>
      </c>
      <c r="AC36" s="10">
        <f t="shared" si="13"/>
        <v>0.14244518068690745</v>
      </c>
      <c r="AD36" s="5">
        <f>SUMPRODUCT(AB$28:AB36,$B$28:$B36)/SUM($B$28:$B36)</f>
        <v>6.6796092578941115</v>
      </c>
      <c r="AE36" s="5">
        <f t="shared" si="14"/>
        <v>7.8667873638454761E-2</v>
      </c>
      <c r="AF36" s="8">
        <f t="shared" si="8"/>
        <v>0.27130000000000004</v>
      </c>
      <c r="AG36" s="10">
        <f t="shared" si="15"/>
        <v>2.4457227842781171</v>
      </c>
      <c r="AH36" s="10">
        <f t="shared" si="16"/>
        <v>0.18722261555897984</v>
      </c>
      <c r="AI36" s="5">
        <f>SUMPRODUCT(AG$28:AG36,$B$28:$B36)/SUM($B$28:$B36)</f>
        <v>3.5634571819701861</v>
      </c>
      <c r="AJ36" s="5">
        <f t="shared" si="17"/>
        <v>1.2545694793373265</v>
      </c>
      <c r="AK36" s="7">
        <f>SUMPRODUCT($O$28:O36,$B$28:B36)/SUMPRODUCT($B$28:B36)</f>
        <v>9.0441586808204175E-2</v>
      </c>
    </row>
    <row r="37" spans="1:37">
      <c r="A37" s="1">
        <v>0.1</v>
      </c>
      <c r="B37" s="2">
        <f t="shared" si="18"/>
        <v>1.0989010989010988E-2</v>
      </c>
      <c r="C37" s="4">
        <f t="shared" si="19"/>
        <v>9.1733002518991441E-2</v>
      </c>
      <c r="D37" s="4">
        <f t="shared" si="20"/>
        <v>0</v>
      </c>
      <c r="E37" s="4">
        <f t="shared" si="21"/>
        <v>0.23889497434278917</v>
      </c>
      <c r="F37" s="4">
        <f t="shared" si="22"/>
        <v>0.65849290225909862</v>
      </c>
      <c r="G37" s="4">
        <f t="shared" si="23"/>
        <v>0</v>
      </c>
      <c r="H37" s="4">
        <f t="shared" si="24"/>
        <v>9.274195344104233E-2</v>
      </c>
      <c r="I37" s="4">
        <f t="shared" si="25"/>
        <v>0</v>
      </c>
      <c r="J37" s="4">
        <f t="shared" si="26"/>
        <v>0.24152252711025232</v>
      </c>
      <c r="K37" s="4">
        <f t="shared" si="27"/>
        <v>0.66573551944870535</v>
      </c>
      <c r="L37" s="4">
        <f t="shared" si="28"/>
        <v>0</v>
      </c>
      <c r="M37" s="5">
        <f t="shared" si="9"/>
        <v>0.27559637398162001</v>
      </c>
      <c r="N37" s="8">
        <f t="shared" si="0"/>
        <v>1.2835116279069767</v>
      </c>
      <c r="O37" s="12">
        <f t="shared" si="29"/>
        <v>9.5302369454729058E-2</v>
      </c>
      <c r="P37" s="7">
        <f t="shared" si="30"/>
        <v>2.5197690654595008E-2</v>
      </c>
      <c r="Q37" s="7">
        <f t="shared" si="1"/>
        <v>0.21631421532050132</v>
      </c>
      <c r="R37" s="7">
        <f t="shared" si="2"/>
        <v>0</v>
      </c>
      <c r="S37" s="7">
        <f t="shared" si="3"/>
        <v>2.4158042489687136E-2</v>
      </c>
      <c r="T37" s="7">
        <f t="shared" si="4"/>
        <v>5.5408354334144803E-4</v>
      </c>
      <c r="U37" s="7">
        <f t="shared" si="5"/>
        <v>0</v>
      </c>
      <c r="V37" s="8">
        <f t="shared" si="6"/>
        <v>-4.5080727004746315E-2</v>
      </c>
      <c r="W37" s="8">
        <f t="shared" si="10"/>
        <v>0.38930431977952756</v>
      </c>
      <c r="X37" s="2">
        <f t="shared" si="31"/>
        <v>0.43438504678427386</v>
      </c>
      <c r="Y37" s="13">
        <f>SUMPRODUCT($W$28:W37,$O$28:O37)/SUM($O$28:O37)</f>
        <v>0.38410034685738176</v>
      </c>
      <c r="Z37" s="5">
        <f t="shared" si="11"/>
        <v>4.3329679858170128E-2</v>
      </c>
      <c r="AA37" s="8">
        <f t="shared" si="7"/>
        <v>0.20299400000000001</v>
      </c>
      <c r="AB37" s="10">
        <f t="shared" si="12"/>
        <v>2.7347030934697871</v>
      </c>
      <c r="AC37" s="10">
        <f t="shared" si="13"/>
        <v>0.1136423149893199</v>
      </c>
      <c r="AD37" s="5">
        <f>SUMPRODUCT(AB$28:AB37,$B$28:$B37)/SUM($B$28:$B37)</f>
        <v>6.2659856217258278</v>
      </c>
      <c r="AE37" s="5">
        <f t="shared" si="14"/>
        <v>7.6542625807469941E-2</v>
      </c>
      <c r="AF37" s="8">
        <f t="shared" si="8"/>
        <v>0.27130000000000004</v>
      </c>
      <c r="AG37" s="10">
        <f t="shared" si="15"/>
        <v>2.2143336622811067</v>
      </c>
      <c r="AH37" s="10">
        <f t="shared" si="16"/>
        <v>0.16469915948428954</v>
      </c>
      <c r="AI37" s="5">
        <f>SUMPRODUCT(AG$28:AG37,$B$28:$B37)/SUM($B$28:$B37)</f>
        <v>3.422001504041436</v>
      </c>
      <c r="AJ37" s="5">
        <f t="shared" si="17"/>
        <v>1.2255312861060355</v>
      </c>
      <c r="AK37" s="7">
        <f>SUMPRODUCT($O$28:O37,$B$28:B37)/SUMPRODUCT($B$28:B37)</f>
        <v>9.0951240145718412E-2</v>
      </c>
    </row>
    <row r="38" spans="1:37">
      <c r="A38" s="1">
        <v>0.11</v>
      </c>
      <c r="B38" s="2">
        <f>$A$28/(1-A37)</f>
        <v>1.1111111111111112E-2</v>
      </c>
      <c r="C38" s="4">
        <f t="shared" si="19"/>
        <v>8.7297508996597883E-2</v>
      </c>
      <c r="D38" s="4">
        <f t="shared" si="20"/>
        <v>0</v>
      </c>
      <c r="E38" s="4">
        <f t="shared" si="21"/>
        <v>0.23396697155469676</v>
      </c>
      <c r="F38" s="4">
        <f t="shared" si="22"/>
        <v>0.66773551944870535</v>
      </c>
      <c r="G38" s="4">
        <f t="shared" si="23"/>
        <v>0</v>
      </c>
      <c r="H38" s="4">
        <f t="shared" si="24"/>
        <v>8.8268462079472074E-2</v>
      </c>
      <c r="I38" s="4">
        <f t="shared" si="25"/>
        <v>0</v>
      </c>
      <c r="J38" s="4">
        <f t="shared" si="26"/>
        <v>0.23656923311900582</v>
      </c>
      <c r="K38" s="4">
        <f t="shared" si="27"/>
        <v>0.67516230480152206</v>
      </c>
      <c r="L38" s="4">
        <f t="shared" si="28"/>
        <v>0</v>
      </c>
      <c r="M38" s="5">
        <f t="shared" si="9"/>
        <v>0.26424179339893072</v>
      </c>
      <c r="N38" s="8">
        <f t="shared" si="0"/>
        <v>1.2835116279069767</v>
      </c>
      <c r="O38" s="12">
        <f t="shared" si="29"/>
        <v>9.6508981747102637E-2</v>
      </c>
      <c r="P38" s="7">
        <f t="shared" si="30"/>
        <v>2.4396440192881438E-2</v>
      </c>
      <c r="Q38" s="7">
        <f t="shared" si="1"/>
        <v>0.21905294461667951</v>
      </c>
      <c r="R38" s="7">
        <f t="shared" si="2"/>
        <v>0</v>
      </c>
      <c r="S38" s="7">
        <f t="shared" si="3"/>
        <v>2.4463904675428343E-2</v>
      </c>
      <c r="T38" s="7">
        <f t="shared" si="4"/>
        <v>5.6109873108780607E-4</v>
      </c>
      <c r="U38" s="7">
        <f t="shared" si="5"/>
        <v>0</v>
      </c>
      <c r="V38" s="8">
        <f t="shared" si="6"/>
        <v>-4.5631499512578472E-2</v>
      </c>
      <c r="W38" s="8">
        <f t="shared" si="10"/>
        <v>0.39069545783710724</v>
      </c>
      <c r="X38" s="2">
        <f t="shared" si="31"/>
        <v>0.43632695734968574</v>
      </c>
      <c r="Y38" s="13">
        <f>SUMPRODUCT($W$28:W38,$O$28:O38)/SUM($O$28:O38)</f>
        <v>0.38473353109256819</v>
      </c>
      <c r="Z38" s="5">
        <f t="shared" si="11"/>
        <v>4.1551015077141214E-2</v>
      </c>
      <c r="AA38" s="8">
        <f t="shared" si="7"/>
        <v>0.20299400000000001</v>
      </c>
      <c r="AB38" s="10">
        <f t="shared" si="12"/>
        <v>2.2545109350263095</v>
      </c>
      <c r="AC38" s="10">
        <f t="shared" si="13"/>
        <v>8.9587611393398658E-2</v>
      </c>
      <c r="AD38" s="5">
        <f>SUMPRODUCT(AB$28:AB38,$B$28:$B38)/SUM($B$28:$B38)</f>
        <v>5.8814730265844366</v>
      </c>
      <c r="AE38" s="5">
        <f t="shared" si="14"/>
        <v>7.4370391606263339E-2</v>
      </c>
      <c r="AF38" s="8">
        <f t="shared" si="8"/>
        <v>0.27130000000000004</v>
      </c>
      <c r="AG38" s="10">
        <f t="shared" si="15"/>
        <v>1.9971508979889536</v>
      </c>
      <c r="AH38" s="10">
        <f t="shared" si="16"/>
        <v>0.14410981410783263</v>
      </c>
      <c r="AI38" s="5">
        <f>SUMPRODUCT(AG$28:AG38,$B$28:$B38)/SUM($B$28:$B38)</f>
        <v>3.2854250460025614</v>
      </c>
      <c r="AJ38" s="5">
        <f t="shared" si="17"/>
        <v>1.1981460236294608</v>
      </c>
      <c r="AK38" s="7">
        <f>SUMPRODUCT($O$28:O38,$B$28:B38)/SUMPRODUCT($B$28:B38)</f>
        <v>9.1483967337880195E-2</v>
      </c>
    </row>
    <row r="39" spans="1:37">
      <c r="A39" s="1">
        <v>0.12</v>
      </c>
      <c r="B39" s="2">
        <f t="shared" ref="B39:B49" si="32">$A$28/(1-A38)</f>
        <v>1.1235955056179775E-2</v>
      </c>
      <c r="C39" s="4">
        <f t="shared" si="19"/>
        <v>8.2762844101943983E-2</v>
      </c>
      <c r="D39" s="4">
        <f t="shared" si="20"/>
        <v>0</v>
      </c>
      <c r="E39" s="4">
        <f t="shared" si="21"/>
        <v>0.22892878368080358</v>
      </c>
      <c r="F39" s="4">
        <f t="shared" si="22"/>
        <v>0.67718477671163446</v>
      </c>
      <c r="G39" s="4">
        <f t="shared" si="23"/>
        <v>0</v>
      </c>
      <c r="H39" s="4">
        <f t="shared" ref="H39:H49" si="33">C39/SUM(C39:G39)</f>
        <v>8.3693820305340463E-2</v>
      </c>
      <c r="I39" s="4">
        <f t="shared" ref="I39:I49" si="34">D39/SUM(C39:G39)</f>
        <v>0</v>
      </c>
      <c r="J39" s="4">
        <f t="shared" si="26"/>
        <v>0.23150393986582793</v>
      </c>
      <c r="K39" s="4">
        <f t="shared" si="27"/>
        <v>0.68480223982883159</v>
      </c>
      <c r="L39" s="4">
        <f t="shared" si="28"/>
        <v>0</v>
      </c>
      <c r="M39" s="5">
        <f t="shared" si="9"/>
        <v>0.25263047363478985</v>
      </c>
      <c r="N39" s="8">
        <f t="shared" si="0"/>
        <v>1.2835116279069767</v>
      </c>
      <c r="O39" s="12">
        <f t="shared" si="29"/>
        <v>9.7802902883808843E-2</v>
      </c>
      <c r="P39" s="7">
        <f t="shared" si="30"/>
        <v>2.3562275844120902E-2</v>
      </c>
      <c r="Q39" s="7">
        <f t="shared" si="1"/>
        <v>0.22198984468511032</v>
      </c>
      <c r="R39" s="7">
        <f t="shared" si="2"/>
        <v>0</v>
      </c>
      <c r="S39" s="7">
        <f t="shared" si="3"/>
        <v>2.4791898637988755E-2</v>
      </c>
      <c r="T39" s="7">
        <f t="shared" si="4"/>
        <v>5.6862152839423749E-4</v>
      </c>
      <c r="U39" s="7">
        <f t="shared" si="5"/>
        <v>0</v>
      </c>
      <c r="V39" s="8">
        <f t="shared" si="6"/>
        <v>-4.6245926814831896E-2</v>
      </c>
      <c r="W39" s="8">
        <f t="shared" si="10"/>
        <v>0.39216412404223566</v>
      </c>
      <c r="X39" s="2">
        <f t="shared" si="31"/>
        <v>0.43841005085706758</v>
      </c>
      <c r="Y39" s="13">
        <f>SUMPRODUCT($W$28:W39,$O$28:O39)/SUM($O$28:O39)</f>
        <v>0.38539238926498465</v>
      </c>
      <c r="Z39" s="5">
        <f t="shared" si="11"/>
        <v>3.9732584619062004E-2</v>
      </c>
      <c r="AA39" s="8">
        <f t="shared" si="7"/>
        <v>0.20299400000000001</v>
      </c>
      <c r="AB39" s="10">
        <f t="shared" si="12"/>
        <v>1.8400457667587147</v>
      </c>
      <c r="AC39" s="10">
        <f t="shared" si="13"/>
        <v>6.9696041446065518E-2</v>
      </c>
      <c r="AD39" s="5">
        <f>SUMPRODUCT(AB$28:AB39,$B$28:$B39)/SUM($B$28:$B39)</f>
        <v>5.524352512449064</v>
      </c>
      <c r="AE39" s="5">
        <f t="shared" si="14"/>
        <v>7.2149592681313351E-2</v>
      </c>
      <c r="AF39" s="8">
        <f t="shared" si="8"/>
        <v>0.27130000000000004</v>
      </c>
      <c r="AG39" s="10">
        <f t="shared" si="15"/>
        <v>1.7938110200196844</v>
      </c>
      <c r="AH39" s="10">
        <f t="shared" si="16"/>
        <v>0.12536320949519794</v>
      </c>
      <c r="AI39" s="5">
        <f>SUMPRODUCT(AG$28:AG39,$B$28:$B39)/SUM($B$28:$B39)</f>
        <v>3.1536186485088429</v>
      </c>
      <c r="AJ39" s="5">
        <f t="shared" si="17"/>
        <v>1.1724313241259812</v>
      </c>
      <c r="AK39" s="7">
        <f>SUMPRODUCT($O$28:O39,$B$28:B39)/SUMPRODUCT($B$28:B39)</f>
        <v>9.2042339755808528E-2</v>
      </c>
    </row>
    <row r="40" spans="1:37">
      <c r="A40" s="1">
        <v>0.13</v>
      </c>
      <c r="B40" s="2">
        <f t="shared" si="32"/>
        <v>1.1363636363636364E-2</v>
      </c>
      <c r="C40" s="4">
        <f t="shared" si="19"/>
        <v>7.8125638487158644E-2</v>
      </c>
      <c r="D40" s="4">
        <f t="shared" si="20"/>
        <v>0</v>
      </c>
      <c r="E40" s="4">
        <f t="shared" si="21"/>
        <v>0.22377666713855521</v>
      </c>
      <c r="F40" s="4">
        <f t="shared" si="22"/>
        <v>0.68684769437428617</v>
      </c>
      <c r="G40" s="4">
        <f t="shared" si="23"/>
        <v>0</v>
      </c>
      <c r="H40" s="4">
        <f t="shared" si="33"/>
        <v>7.9014552199401913E-2</v>
      </c>
      <c r="I40" s="4">
        <f t="shared" si="34"/>
        <v>0</v>
      </c>
      <c r="J40" s="4">
        <f t="shared" si="26"/>
        <v>0.22632279862306467</v>
      </c>
      <c r="K40" s="4">
        <f t="shared" si="27"/>
        <v>0.6946626491775334</v>
      </c>
      <c r="L40" s="4">
        <f t="shared" si="28"/>
        <v>0</v>
      </c>
      <c r="M40" s="5">
        <f t="shared" si="9"/>
        <v>0.24075359213831199</v>
      </c>
      <c r="N40" s="8">
        <f t="shared" si="0"/>
        <v>1.2835116279069767</v>
      </c>
      <c r="O40" s="12">
        <f t="shared" si="29"/>
        <v>9.9196271784502868E-2</v>
      </c>
      <c r="P40" s="7">
        <f t="shared" si="30"/>
        <v>2.2692919568944099E-2</v>
      </c>
      <c r="Q40" s="7">
        <f t="shared" si="1"/>
        <v>0.22515246805040653</v>
      </c>
      <c r="R40" s="7">
        <f t="shared" si="2"/>
        <v>0</v>
      </c>
      <c r="S40" s="7">
        <f t="shared" si="3"/>
        <v>2.5145101452350729E-2</v>
      </c>
      <c r="T40" s="7">
        <f t="shared" si="4"/>
        <v>5.7672251037501677E-4</v>
      </c>
      <c r="U40" s="7">
        <f t="shared" si="5"/>
        <v>0</v>
      </c>
      <c r="V40" s="8">
        <f t="shared" si="6"/>
        <v>-4.6935721868737609E-2</v>
      </c>
      <c r="W40" s="8">
        <f t="shared" si="10"/>
        <v>0.39371975600330555</v>
      </c>
      <c r="X40" s="2">
        <f t="shared" si="31"/>
        <v>0.44065547787204318</v>
      </c>
      <c r="Y40" s="13">
        <f>SUMPRODUCT($W$28:W40,$O$28:O40)/SUM($O$28:O40)</f>
        <v>0.38607949019854415</v>
      </c>
      <c r="Z40" s="5">
        <f t="shared" si="11"/>
        <v>3.7873037508198142E-2</v>
      </c>
      <c r="AA40" s="8">
        <f t="shared" si="7"/>
        <v>0.20299400000000001</v>
      </c>
      <c r="AB40" s="10">
        <f t="shared" si="12"/>
        <v>1.4851087684779805</v>
      </c>
      <c r="AC40" s="10">
        <f t="shared" si="13"/>
        <v>5.3426929641100976E-2</v>
      </c>
      <c r="AD40" s="5">
        <f>SUMPRODUCT(AB$28:AB40,$B$28:$B40)/SUM($B$28:$B40)</f>
        <v>5.1929831315863479</v>
      </c>
      <c r="AE40" s="5">
        <f t="shared" si="14"/>
        <v>6.9878579123246076E-2</v>
      </c>
      <c r="AF40" s="8">
        <f t="shared" si="8"/>
        <v>0.27130000000000004</v>
      </c>
      <c r="AG40" s="10">
        <f t="shared" si="15"/>
        <v>1.6039456871162641</v>
      </c>
      <c r="AH40" s="10">
        <f t="shared" si="16"/>
        <v>0.10836800860300179</v>
      </c>
      <c r="AI40" s="5">
        <f>SUMPRODUCT(AG$28:AG40,$B$28:$B40)/SUM($B$28:$B40)</f>
        <v>3.0264873827804961</v>
      </c>
      <c r="AJ40" s="5">
        <f t="shared" si="17"/>
        <v>1.1484001721439749</v>
      </c>
      <c r="AK40" s="7">
        <f>SUMPRODUCT($O$28:O40,$B$28:B40)/SUMPRODUCT($B$28:B40)</f>
        <v>9.2629230316849998E-2</v>
      </c>
    </row>
    <row r="41" spans="1:37">
      <c r="A41" s="1">
        <v>0.14000000000000001</v>
      </c>
      <c r="B41" s="2">
        <f t="shared" si="32"/>
        <v>1.1494252873563218E-2</v>
      </c>
      <c r="C41" s="4">
        <f t="shared" si="19"/>
        <v>7.3382368291355943E-2</v>
      </c>
      <c r="D41" s="4">
        <f t="shared" si="20"/>
        <v>0</v>
      </c>
      <c r="E41" s="4">
        <f t="shared" si="21"/>
        <v>0.21850670666904168</v>
      </c>
      <c r="F41" s="4">
        <f t="shared" si="22"/>
        <v>0.69673161469477474</v>
      </c>
      <c r="G41" s="4">
        <f t="shared" si="23"/>
        <v>0</v>
      </c>
      <c r="H41" s="4">
        <f t="shared" si="33"/>
        <v>7.4227020594674661E-2</v>
      </c>
      <c r="I41" s="4">
        <f t="shared" si="34"/>
        <v>0</v>
      </c>
      <c r="J41" s="4">
        <f t="shared" si="26"/>
        <v>0.22102178212076068</v>
      </c>
      <c r="K41" s="4">
        <f t="shared" si="27"/>
        <v>0.7047511972845647</v>
      </c>
      <c r="L41" s="4">
        <f t="shared" si="28"/>
        <v>0</v>
      </c>
      <c r="M41" s="5">
        <f t="shared" si="9"/>
        <v>0.22860191708087629</v>
      </c>
      <c r="N41" s="8">
        <f t="shared" si="0"/>
        <v>1.2835116279069767</v>
      </c>
      <c r="O41" s="12">
        <f t="shared" si="29"/>
        <v>0.10070383007545398</v>
      </c>
      <c r="P41" s="7">
        <f t="shared" si="30"/>
        <v>2.1785815958403287E-2</v>
      </c>
      <c r="Q41" s="7">
        <f t="shared" si="1"/>
        <v>0.22857427477591419</v>
      </c>
      <c r="R41" s="7">
        <f t="shared" si="2"/>
        <v>0</v>
      </c>
      <c r="S41" s="7">
        <f t="shared" si="3"/>
        <v>2.5527249949359267E-2</v>
      </c>
      <c r="T41" s="7">
        <f t="shared" si="4"/>
        <v>5.8548738415961621E-4</v>
      </c>
      <c r="U41" s="7">
        <f t="shared" si="5"/>
        <v>0</v>
      </c>
      <c r="V41" s="8">
        <f t="shared" si="6"/>
        <v>-4.771565912914949E-2</v>
      </c>
      <c r="W41" s="8">
        <f t="shared" si="10"/>
        <v>0.39537368824839542</v>
      </c>
      <c r="X41" s="2">
        <f t="shared" si="31"/>
        <v>0.44308934737754491</v>
      </c>
      <c r="Y41" s="13">
        <f>SUMPRODUCT($W$28:W41,$O$28:O41)/SUM($O$28:O41)</f>
        <v>0.38679784701627729</v>
      </c>
      <c r="Z41" s="5">
        <f t="shared" si="11"/>
        <v>3.5970960817393816E-2</v>
      </c>
      <c r="AA41" s="8">
        <f t="shared" si="7"/>
        <v>0.20299400000000001</v>
      </c>
      <c r="AB41" s="10">
        <f t="shared" si="12"/>
        <v>1.1837939739444596</v>
      </c>
      <c r="AC41" s="10">
        <f t="shared" si="13"/>
        <v>4.0283126800364243E-2</v>
      </c>
      <c r="AD41" s="5">
        <f>SUMPRODUCT(AB$28:AB41,$B$28:$B41)/SUM($B$28:$B41)</f>
        <v>4.8857898812402363</v>
      </c>
      <c r="AE41" s="5">
        <f t="shared" si="14"/>
        <v>6.7555625363126703E-2</v>
      </c>
      <c r="AF41" s="8">
        <f t="shared" si="8"/>
        <v>0.27130000000000004</v>
      </c>
      <c r="AG41" s="10">
        <f t="shared" si="15"/>
        <v>1.4271814272032866</v>
      </c>
      <c r="AH41" s="10">
        <f t="shared" si="16"/>
        <v>9.3032968851835693E-2</v>
      </c>
      <c r="AI41" s="5">
        <f>SUMPRODUCT(AG$28:AG41,$B$28:$B41)/SUM($B$28:$B41)</f>
        <v>2.903944899631453</v>
      </c>
      <c r="AJ41" s="5">
        <f t="shared" si="17"/>
        <v>1.1260602258892665</v>
      </c>
      <c r="AK41" s="7">
        <f>SUMPRODUCT($O$28:O41,$B$28:B41)/SUMPRODUCT($B$28:B41)</f>
        <v>9.3247924633221041E-2</v>
      </c>
    </row>
    <row r="42" spans="1:37">
      <c r="A42" s="1">
        <v>0.15</v>
      </c>
      <c r="B42" s="2">
        <f t="shared" si="32"/>
        <v>1.1627906976744186E-2</v>
      </c>
      <c r="C42" s="4">
        <f t="shared" si="19"/>
        <v>6.8529346176070011E-2</v>
      </c>
      <c r="D42" s="4">
        <f t="shared" si="20"/>
        <v>0</v>
      </c>
      <c r="E42" s="4">
        <f t="shared" si="21"/>
        <v>0.21311480537657462</v>
      </c>
      <c r="F42" s="4">
        <f t="shared" si="22"/>
        <v>0.70684422054037865</v>
      </c>
      <c r="G42" s="4">
        <f t="shared" si="23"/>
        <v>0</v>
      </c>
      <c r="H42" s="4">
        <f t="shared" si="33"/>
        <v>6.9327417611363615E-2</v>
      </c>
      <c r="I42" s="4">
        <f t="shared" si="34"/>
        <v>0</v>
      </c>
      <c r="J42" s="4">
        <f t="shared" si="26"/>
        <v>0.21559667406640884</v>
      </c>
      <c r="K42" s="4">
        <f t="shared" si="27"/>
        <v>0.71507590832222756</v>
      </c>
      <c r="L42" s="4">
        <f t="shared" si="28"/>
        <v>0</v>
      </c>
      <c r="M42" s="5">
        <f t="shared" si="9"/>
        <v>0.21616578333194192</v>
      </c>
      <c r="N42" s="8">
        <f t="shared" si="0"/>
        <v>1.2835116279069767</v>
      </c>
      <c r="O42" s="12">
        <f t="shared" si="29"/>
        <v>0.10234370429191678</v>
      </c>
      <c r="P42" s="7">
        <f t="shared" si="30"/>
        <v>2.083807609565607E-2</v>
      </c>
      <c r="Q42" s="7">
        <f t="shared" si="1"/>
        <v>0.23229640788118788</v>
      </c>
      <c r="R42" s="7">
        <f t="shared" si="2"/>
        <v>0</v>
      </c>
      <c r="S42" s="7">
        <f t="shared" si="3"/>
        <v>2.5942938994927743E-2</v>
      </c>
      <c r="T42" s="7">
        <f t="shared" si="4"/>
        <v>5.9502153658091159E-4</v>
      </c>
      <c r="U42" s="7">
        <f t="shared" si="5"/>
        <v>0</v>
      </c>
      <c r="V42" s="8">
        <f t="shared" si="6"/>
        <v>-4.8604644736403149E-2</v>
      </c>
      <c r="W42" s="8">
        <f t="shared" si="10"/>
        <v>0.39713971546703214</v>
      </c>
      <c r="X42" s="2">
        <f t="shared" si="31"/>
        <v>0.44574436020343527</v>
      </c>
      <c r="Y42" s="13">
        <f>SUMPRODUCT($W$28:W42,$O$28:O42)/SUM($O$28:O42)</f>
        <v>0.38755103323547851</v>
      </c>
      <c r="Z42" s="5">
        <f t="shared" si="11"/>
        <v>3.4024876073866554E-2</v>
      </c>
      <c r="AA42" s="8">
        <f t="shared" si="7"/>
        <v>0.20299400000000001</v>
      </c>
      <c r="AB42" s="10">
        <f t="shared" si="12"/>
        <v>0.93048983756361381</v>
      </c>
      <c r="AC42" s="10">
        <f t="shared" si="13"/>
        <v>2.981010667373778E-2</v>
      </c>
      <c r="AD42" s="5">
        <f>SUMPRODUCT(AB$28:AB42,$B$28:$B42)/SUM($B$28:$B42)</f>
        <v>4.6012568177978901</v>
      </c>
      <c r="AE42" s="5">
        <f t="shared" si="14"/>
        <v>6.5178925782955754E-2</v>
      </c>
      <c r="AF42" s="8">
        <f t="shared" si="8"/>
        <v>0.27130000000000004</v>
      </c>
      <c r="AG42" s="10">
        <f t="shared" si="15"/>
        <v>1.2631393508612616</v>
      </c>
      <c r="AH42" s="10">
        <f t="shared" si="16"/>
        <v>7.926701141643068E-2</v>
      </c>
      <c r="AI42" s="5">
        <f>SUMPRODUCT(AG$28:AG42,$B$28:$B42)/SUM($B$28:$B42)</f>
        <v>2.7859100036312969</v>
      </c>
      <c r="AJ42" s="5">
        <f t="shared" si="17"/>
        <v>1.1054130717548438</v>
      </c>
      <c r="AK42" s="7">
        <f>SUMPRODUCT($O$28:O42,$B$28:B42)/SUMPRODUCT($B$28:B42)</f>
        <v>9.3902249215959799E-2</v>
      </c>
    </row>
    <row r="43" spans="1:37">
      <c r="A43" s="1">
        <v>0.16</v>
      </c>
      <c r="B43" s="2">
        <f t="shared" si="32"/>
        <v>1.1764705882352941E-2</v>
      </c>
      <c r="C43" s="4">
        <f t="shared" si="19"/>
        <v>6.3562711729010679E-2</v>
      </c>
      <c r="D43" s="4">
        <f t="shared" si="20"/>
        <v>0</v>
      </c>
      <c r="E43" s="4">
        <f t="shared" si="21"/>
        <v>0.20759667406640883</v>
      </c>
      <c r="F43" s="4">
        <f t="shared" si="22"/>
        <v>0.71719355538105112</v>
      </c>
      <c r="G43" s="4">
        <f t="shared" si="23"/>
        <v>0</v>
      </c>
      <c r="H43" s="4">
        <f t="shared" si="33"/>
        <v>6.4311754516913552E-2</v>
      </c>
      <c r="I43" s="4">
        <f t="shared" si="34"/>
        <v>0</v>
      </c>
      <c r="J43" s="4">
        <f t="shared" si="26"/>
        <v>0.21004305791744732</v>
      </c>
      <c r="K43" s="4">
        <f t="shared" si="27"/>
        <v>0.72564518756563912</v>
      </c>
      <c r="L43" s="4">
        <f t="shared" si="28"/>
        <v>0</v>
      </c>
      <c r="M43" s="5">
        <f t="shared" si="9"/>
        <v>0.20343506672191508</v>
      </c>
      <c r="N43" s="8">
        <f t="shared" si="0"/>
        <v>1.2835116279069767</v>
      </c>
      <c r="O43" s="12">
        <f t="shared" si="29"/>
        <v>0.10413850086126762</v>
      </c>
      <c r="P43" s="7">
        <f t="shared" si="30"/>
        <v>1.9846404372255932E-2</v>
      </c>
      <c r="Q43" s="7">
        <f t="shared" si="1"/>
        <v>0.23637017869906329</v>
      </c>
      <c r="R43" s="7">
        <f t="shared" si="2"/>
        <v>0</v>
      </c>
      <c r="S43" s="7">
        <f t="shared" si="3"/>
        <v>2.6397899055530631E-2</v>
      </c>
      <c r="T43" s="7">
        <f t="shared" si="4"/>
        <v>6.0545640035620716E-4</v>
      </c>
      <c r="U43" s="7">
        <f t="shared" si="5"/>
        <v>0</v>
      </c>
      <c r="V43" s="8">
        <f t="shared" si="6"/>
        <v>-4.962726936682503E-2</v>
      </c>
      <c r="W43" s="8">
        <f t="shared" si="10"/>
        <v>0.39903488839028955</v>
      </c>
      <c r="X43" s="2">
        <f t="shared" si="31"/>
        <v>0.4486621577571146</v>
      </c>
      <c r="Y43" s="13">
        <f>SUMPRODUCT($W$28:W43,$O$28:O43)/SUM($O$28:O43)</f>
        <v>0.38834334133762577</v>
      </c>
      <c r="Z43" s="5">
        <f t="shared" si="11"/>
        <v>3.2033235411745957E-2</v>
      </c>
      <c r="AA43" s="8">
        <f t="shared" si="7"/>
        <v>0.20299400000000001</v>
      </c>
      <c r="AB43" s="10">
        <f t="shared" si="12"/>
        <v>0.71988088634654601</v>
      </c>
      <c r="AC43" s="10">
        <f t="shared" si="13"/>
        <v>2.1594978344299586E-2</v>
      </c>
      <c r="AD43" s="5">
        <f>SUMPRODUCT(AB$28:AB43,$B$28:$B43)/SUM($B$28:$B43)</f>
        <v>4.3379231054972314</v>
      </c>
      <c r="AE43" s="5">
        <f t="shared" si="14"/>
        <v>6.2746590016870885E-2</v>
      </c>
      <c r="AF43" s="8">
        <f t="shared" si="8"/>
        <v>0.27130000000000004</v>
      </c>
      <c r="AG43" s="10">
        <f t="shared" si="15"/>
        <v>1.1114348354526369</v>
      </c>
      <c r="AH43" s="10">
        <f t="shared" si="16"/>
        <v>6.6979299225523467E-2</v>
      </c>
      <c r="AI43" s="5">
        <f>SUMPRODUCT(AG$28:AG43,$B$28:$B43)/SUM($B$28:$B43)</f>
        <v>2.6723044755970995</v>
      </c>
      <c r="AJ43" s="5">
        <f t="shared" si="17"/>
        <v>1.0864534294125467</v>
      </c>
      <c r="AK43" s="7">
        <f>SUMPRODUCT($O$28:O43,$B$28:B43)/SUMPRODUCT($B$28:B43)</f>
        <v>9.4596732356322544E-2</v>
      </c>
    </row>
    <row r="44" spans="1:37">
      <c r="A44" s="1">
        <v>0.17</v>
      </c>
      <c r="B44" s="2">
        <f t="shared" si="32"/>
        <v>1.1904761904761906E-2</v>
      </c>
      <c r="C44" s="4">
        <f t="shared" si="19"/>
        <v>5.8478421183580216E-2</v>
      </c>
      <c r="D44" s="4">
        <f t="shared" si="20"/>
        <v>0</v>
      </c>
      <c r="E44" s="4">
        <f t="shared" si="21"/>
        <v>0.20194781982220922</v>
      </c>
      <c r="F44" s="4">
        <f t="shared" si="22"/>
        <v>0.72778804470849623</v>
      </c>
      <c r="G44" s="4">
        <f t="shared" si="23"/>
        <v>0</v>
      </c>
      <c r="H44" s="4">
        <f t="shared" si="33"/>
        <v>5.917585085436379E-2</v>
      </c>
      <c r="I44" s="4">
        <f t="shared" si="34"/>
        <v>0</v>
      </c>
      <c r="J44" s="4">
        <f t="shared" si="26"/>
        <v>0.20435630484357997</v>
      </c>
      <c r="K44" s="4">
        <f t="shared" si="27"/>
        <v>0.73646784430205614</v>
      </c>
      <c r="L44" s="4">
        <f t="shared" si="28"/>
        <v>0</v>
      </c>
      <c r="M44" s="5">
        <f t="shared" si="9"/>
        <v>0.19039915644782424</v>
      </c>
      <c r="N44" s="8">
        <f t="shared" si="0"/>
        <v>1.2835116279069767</v>
      </c>
      <c r="O44" s="12">
        <f t="shared" si="29"/>
        <v>0.10611687516036239</v>
      </c>
      <c r="P44" s="7">
        <f t="shared" si="30"/>
        <v>1.8807001109748624E-2</v>
      </c>
      <c r="Q44" s="7">
        <f t="shared" si="1"/>
        <v>0.24086062827096211</v>
      </c>
      <c r="R44" s="7">
        <f t="shared" si="2"/>
        <v>0</v>
      </c>
      <c r="S44" s="7">
        <f t="shared" si="3"/>
        <v>2.6899393935998842E-2</v>
      </c>
      <c r="T44" s="7">
        <f t="shared" si="4"/>
        <v>6.1695857651373489E-4</v>
      </c>
      <c r="U44" s="7">
        <f t="shared" si="5"/>
        <v>0</v>
      </c>
      <c r="V44" s="8">
        <f t="shared" si="6"/>
        <v>-5.0816118352678727E-2</v>
      </c>
      <c r="W44" s="8">
        <f t="shared" si="10"/>
        <v>0.40108067095773181</v>
      </c>
      <c r="X44" s="2">
        <f t="shared" si="31"/>
        <v>0.45189678931041055</v>
      </c>
      <c r="Y44" s="13">
        <f>SUMPRODUCT($W$28:W44,$O$28:O44)/SUM($O$28:O44)</f>
        <v>0.38918000478400905</v>
      </c>
      <c r="Z44" s="5">
        <f t="shared" si="11"/>
        <v>2.9994417450284569E-2</v>
      </c>
      <c r="AA44" s="8">
        <f t="shared" si="7"/>
        <v>0.20299400000000001</v>
      </c>
      <c r="AB44" s="10">
        <f t="shared" si="12"/>
        <v>0.54694946714564507</v>
      </c>
      <c r="AC44" s="10">
        <f t="shared" si="13"/>
        <v>1.5265406190066508E-2</v>
      </c>
      <c r="AD44" s="5">
        <f>SUMPRODUCT(AB$28:AB44,$B$28:$B44)/SUM($B$28:$B44)</f>
        <v>4.0943808118481524</v>
      </c>
      <c r="AE44" s="5">
        <f t="shared" si="14"/>
        <v>6.0256637917319666E-2</v>
      </c>
      <c r="AF44" s="8">
        <f t="shared" si="8"/>
        <v>0.27130000000000004</v>
      </c>
      <c r="AG44" s="10">
        <f t="shared" si="15"/>
        <v>0.97167717537572595</v>
      </c>
      <c r="AH44" s="10">
        <f t="shared" si="16"/>
        <v>5.6079324814075245E-2</v>
      </c>
      <c r="AI44" s="5">
        <f>SUMPRODUCT(AG$28:AG44,$B$28:$B44)/SUM($B$28:$B44)</f>
        <v>2.5630516258415286</v>
      </c>
      <c r="AJ44" s="5">
        <f t="shared" si="17"/>
        <v>1.0691683252105166</v>
      </c>
      <c r="AK44" s="7">
        <f>SUMPRODUCT($O$28:O44,$B$28:B44)/SUMPRODUCT($B$28:B44)</f>
        <v>9.5336817165480106E-2</v>
      </c>
    </row>
    <row r="45" spans="1:37">
      <c r="A45" s="1">
        <v>0.18</v>
      </c>
      <c r="B45" s="2">
        <f t="shared" si="32"/>
        <v>1.2048192771084338E-2</v>
      </c>
      <c r="C45" s="4">
        <f t="shared" si="19"/>
        <v>5.3272236396532467E-2</v>
      </c>
      <c r="D45" s="4">
        <f t="shared" si="20"/>
        <v>0</v>
      </c>
      <c r="E45" s="4">
        <f t="shared" si="21"/>
        <v>0.19616353375924261</v>
      </c>
      <c r="F45" s="4">
        <f t="shared" si="22"/>
        <v>0.73863651900085137</v>
      </c>
      <c r="G45" s="4">
        <f t="shared" si="23"/>
        <v>0</v>
      </c>
      <c r="H45" s="4">
        <f t="shared" si="33"/>
        <v>5.3915322776639373E-2</v>
      </c>
      <c r="I45" s="4">
        <f t="shared" si="34"/>
        <v>0</v>
      </c>
      <c r="J45" s="4">
        <f t="shared" si="26"/>
        <v>0.19853156080986634</v>
      </c>
      <c r="K45" s="4">
        <f t="shared" si="27"/>
        <v>0.74755311641349431</v>
      </c>
      <c r="L45" s="4">
        <f t="shared" si="28"/>
        <v>0</v>
      </c>
      <c r="M45" s="5">
        <f t="shared" si="9"/>
        <v>0.17704692546350975</v>
      </c>
      <c r="N45" s="8">
        <f t="shared" si="0"/>
        <v>1.2835116279069767</v>
      </c>
      <c r="O45" s="12">
        <f t="shared" si="29"/>
        <v>0.10831584116594355</v>
      </c>
      <c r="P45" s="7">
        <f t="shared" si="30"/>
        <v>1.7715429889551125E-2</v>
      </c>
      <c r="Q45" s="7">
        <f t="shared" si="1"/>
        <v>0.24585176971618816</v>
      </c>
      <c r="R45" s="7">
        <f t="shared" si="2"/>
        <v>0</v>
      </c>
      <c r="S45" s="7">
        <f t="shared" si="3"/>
        <v>2.7456806249041506E-2</v>
      </c>
      <c r="T45" s="7">
        <f t="shared" si="4"/>
        <v>6.2974326259269508E-4</v>
      </c>
      <c r="U45" s="7">
        <f t="shared" si="5"/>
        <v>0</v>
      </c>
      <c r="V45" s="8">
        <f t="shared" si="6"/>
        <v>-5.2215308029150503E-2</v>
      </c>
      <c r="W45" s="8">
        <f t="shared" si="10"/>
        <v>0.40330468020372384</v>
      </c>
      <c r="X45" s="2">
        <f t="shared" si="31"/>
        <v>0.45551998823287432</v>
      </c>
      <c r="Y45" s="13">
        <f>SUMPRODUCT($W$28:W45,$O$28:O45)/SUM($O$28:O45)</f>
        <v>0.39006751798683748</v>
      </c>
      <c r="Z45" s="5">
        <f t="shared" si="11"/>
        <v>2.7906722874640449E-2</v>
      </c>
      <c r="AA45" s="8">
        <f t="shared" si="7"/>
        <v>0.20299400000000001</v>
      </c>
      <c r="AB45" s="10">
        <f t="shared" si="12"/>
        <v>0.40697760111164993</v>
      </c>
      <c r="AC45" s="10">
        <f t="shared" si="13"/>
        <v>1.048842820321793E-2</v>
      </c>
      <c r="AD45" s="5">
        <f>SUMPRODUCT(AB$28:AB45,$B$28:$B45)/SUM($B$28:$B45)</f>
        <v>3.8692737917198992</v>
      </c>
      <c r="AE45" s="5">
        <f t="shared" si="14"/>
        <v>5.7706994157991222E-2</v>
      </c>
      <c r="AF45" s="8">
        <f t="shared" si="8"/>
        <v>0.27130000000000004</v>
      </c>
      <c r="AG45" s="10">
        <f t="shared" si="15"/>
        <v>0.84346919296715162</v>
      </c>
      <c r="AH45" s="10">
        <f t="shared" si="16"/>
        <v>4.6477009348793827E-2</v>
      </c>
      <c r="AI45" s="5">
        <f>SUMPRODUCT(AG$28:AG45,$B$28:$B45)/SUM($B$28:$B45)</f>
        <v>2.4580752901367262</v>
      </c>
      <c r="AJ45" s="5">
        <f t="shared" si="17"/>
        <v>1.0535362548878786</v>
      </c>
      <c r="AK45" s="7">
        <f>SUMPRODUCT($O$28:O45,$B$28:B45)/SUMPRODUCT($B$28:B45)</f>
        <v>9.6129155092726709E-2</v>
      </c>
    </row>
    <row r="46" spans="1:37">
      <c r="A46" s="1">
        <v>0.19</v>
      </c>
      <c r="B46" s="2">
        <f t="shared" si="32"/>
        <v>1.2195121951219511E-2</v>
      </c>
      <c r="C46" s="4">
        <f t="shared" si="19"/>
        <v>4.7939713020541813E-2</v>
      </c>
      <c r="D46" s="4">
        <f t="shared" si="20"/>
        <v>0</v>
      </c>
      <c r="E46" s="4">
        <f t="shared" si="21"/>
        <v>0.19023887788303706</v>
      </c>
      <c r="F46" s="4">
        <f t="shared" si="22"/>
        <v>0.74974823836471383</v>
      </c>
      <c r="G46" s="4">
        <f t="shared" si="23"/>
        <v>0</v>
      </c>
      <c r="H46" s="4">
        <f t="shared" si="33"/>
        <v>4.8525570518262298E-2</v>
      </c>
      <c r="I46" s="4">
        <f t="shared" si="34"/>
        <v>0</v>
      </c>
      <c r="J46" s="4">
        <f t="shared" si="26"/>
        <v>0.19256373270471594</v>
      </c>
      <c r="K46" s="4">
        <f t="shared" si="27"/>
        <v>0.75891069677702183</v>
      </c>
      <c r="L46" s="4">
        <f t="shared" si="28"/>
        <v>0</v>
      </c>
      <c r="M46" s="5">
        <f t="shared" si="9"/>
        <v>0.16336669868042</v>
      </c>
      <c r="N46" s="8">
        <f t="shared" si="0"/>
        <v>1.2835116279069767</v>
      </c>
      <c r="O46" s="12">
        <f t="shared" si="29"/>
        <v>0.11078427932819647</v>
      </c>
      <c r="P46" s="7">
        <f t="shared" si="30"/>
        <v>1.656643174833328E-2</v>
      </c>
      <c r="Q46" s="7">
        <f t="shared" si="1"/>
        <v>0.25145455028911573</v>
      </c>
      <c r="R46" s="7">
        <f t="shared" si="2"/>
        <v>0</v>
      </c>
      <c r="S46" s="7">
        <f t="shared" si="3"/>
        <v>2.8082526620403295E-2</v>
      </c>
      <c r="T46" s="7">
        <f t="shared" si="4"/>
        <v>6.4409464725695626E-4</v>
      </c>
      <c r="U46" s="7">
        <f t="shared" si="5"/>
        <v>0</v>
      </c>
      <c r="V46" s="8">
        <f t="shared" si="6"/>
        <v>-5.388608137936779E-2</v>
      </c>
      <c r="W46" s="8">
        <f t="shared" si="10"/>
        <v>0.40574340881038046</v>
      </c>
      <c r="X46" s="2">
        <f t="shared" si="31"/>
        <v>0.45962949018974825</v>
      </c>
      <c r="Y46" s="13">
        <f>SUMPRODUCT($W$28:W46,$O$28:O46)/SUM($O$28:O46)</f>
        <v>0.39101411356926874</v>
      </c>
      <c r="Z46" s="5">
        <f t="shared" si="11"/>
        <v>2.5768369693880716E-2</v>
      </c>
      <c r="AA46" s="8">
        <f t="shared" si="7"/>
        <v>0.20299400000000001</v>
      </c>
      <c r="AB46" s="10">
        <f t="shared" si="12"/>
        <v>0.29554895979673945</v>
      </c>
      <c r="AC46" s="10">
        <f t="shared" si="13"/>
        <v>6.9691623810756893E-3</v>
      </c>
      <c r="AD46" s="5">
        <f>SUMPRODUCT(AB$28:AB46,$B$28:$B46)/SUM($B$28:$B46)</f>
        <v>3.6612972811414015</v>
      </c>
      <c r="AE46" s="5">
        <f t="shared" si="14"/>
        <v>5.509548244254691E-2</v>
      </c>
      <c r="AF46" s="8">
        <f t="shared" si="8"/>
        <v>0.27130000000000004</v>
      </c>
      <c r="AG46" s="10">
        <f t="shared" si="15"/>
        <v>0.72640680335579266</v>
      </c>
      <c r="AH46" s="10">
        <f t="shared" si="16"/>
        <v>3.8082814361053104E-2</v>
      </c>
      <c r="AI46" s="5">
        <f>SUMPRODUCT(AG$28:AG46,$B$28:$B46)/SUM($B$28:$B46)</f>
        <v>2.3572991010629751</v>
      </c>
      <c r="AJ46" s="5">
        <f t="shared" si="17"/>
        <v>1.0395263618177493</v>
      </c>
      <c r="AK46" s="7">
        <f>SUMPRODUCT($O$28:O46,$B$28:B46)/SUMPRODUCT($B$28:B46)</f>
        <v>9.6982024785815857E-2</v>
      </c>
    </row>
    <row r="47" spans="1:37">
      <c r="A47" s="1">
        <v>0.2</v>
      </c>
      <c r="B47" s="2">
        <f t="shared" si="32"/>
        <v>1.2345679012345678E-2</v>
      </c>
      <c r="C47" s="4">
        <f t="shared" si="19"/>
        <v>4.247618780221292E-2</v>
      </c>
      <c r="D47" s="4">
        <f t="shared" si="20"/>
        <v>0</v>
      </c>
      <c r="E47" s="4">
        <f t="shared" si="21"/>
        <v>0.18416867097632089</v>
      </c>
      <c r="F47" s="4">
        <f t="shared" si="22"/>
        <v>0.76113291899924407</v>
      </c>
      <c r="G47" s="4">
        <f t="shared" si="23"/>
        <v>0</v>
      </c>
      <c r="H47" s="4">
        <f t="shared" si="33"/>
        <v>4.3001764929124435E-2</v>
      </c>
      <c r="I47" s="4">
        <f t="shared" si="34"/>
        <v>0</v>
      </c>
      <c r="J47" s="4">
        <f t="shared" si="26"/>
        <v>0.18644747342934623</v>
      </c>
      <c r="K47" s="4">
        <f t="shared" si="27"/>
        <v>0.77055076164152936</v>
      </c>
      <c r="L47" s="4">
        <f t="shared" si="28"/>
        <v>0</v>
      </c>
      <c r="M47" s="5">
        <f t="shared" si="9"/>
        <v>0.14934621878773957</v>
      </c>
      <c r="N47" s="8">
        <f t="shared" si="0"/>
        <v>1.2835116279069767</v>
      </c>
      <c r="O47" s="12">
        <f t="shared" si="29"/>
        <v>0.11358846456326922</v>
      </c>
      <c r="P47" s="7">
        <f t="shared" si="30"/>
        <v>1.5353656338146582E-2</v>
      </c>
      <c r="Q47" s="7">
        <f t="shared" si="1"/>
        <v>0.25781939863662973</v>
      </c>
      <c r="R47" s="7">
        <f t="shared" si="2"/>
        <v>0</v>
      </c>
      <c r="S47" s="7">
        <f t="shared" si="3"/>
        <v>2.8793354970689179E-2</v>
      </c>
      <c r="T47" s="7">
        <f t="shared" si="4"/>
        <v>6.6039804978644903E-4</v>
      </c>
      <c r="U47" s="7">
        <f t="shared" si="5"/>
        <v>0</v>
      </c>
      <c r="V47" s="8">
        <f t="shared" si="6"/>
        <v>-5.5916012395151107E-2</v>
      </c>
      <c r="W47" s="8">
        <f t="shared" si="10"/>
        <v>0.40844669491803676</v>
      </c>
      <c r="X47" s="2">
        <f t="shared" si="31"/>
        <v>0.46436270731318785</v>
      </c>
      <c r="Y47" s="13">
        <f>SUMPRODUCT($W$28:W47,$O$28:O47)/SUM($O$28:O47)</f>
        <v>0.3920305043571844</v>
      </c>
      <c r="Z47" s="5">
        <f t="shared" si="11"/>
        <v>2.3577488148354753E-2</v>
      </c>
      <c r="AA47" s="8">
        <f t="shared" si="7"/>
        <v>0.20299400000000001</v>
      </c>
      <c r="AB47" s="10">
        <f t="shared" si="12"/>
        <v>0.20855098055407167</v>
      </c>
      <c r="AC47" s="10">
        <f t="shared" si="13"/>
        <v>4.4493896539132402E-3</v>
      </c>
      <c r="AD47" s="5">
        <f>SUMPRODUCT(AB$28:AB47,$B$28:$B47)/SUM($B$28:$B47)</f>
        <v>3.4691979756715745</v>
      </c>
      <c r="AE47" s="5">
        <f t="shared" si="14"/>
        <v>5.2419819285135741E-2</v>
      </c>
      <c r="AF47" s="8">
        <f t="shared" si="8"/>
        <v>0.27130000000000004</v>
      </c>
      <c r="AG47" s="10">
        <f t="shared" si="15"/>
        <v>0.62007852500145255</v>
      </c>
      <c r="AH47" s="10">
        <f t="shared" si="16"/>
        <v>3.080786797804811E-2</v>
      </c>
      <c r="AI47" s="5">
        <f>SUMPRODUCT(AG$28:AG47,$B$28:$B47)/SUM($B$28:$B47)</f>
        <v>2.260645933683564</v>
      </c>
      <c r="AJ47" s="5">
        <f t="shared" si="17"/>
        <v>1.0270976637027638</v>
      </c>
      <c r="AK47" s="7">
        <f>SUMPRODUCT($O$28:O47,$B$28:B47)/SUMPRODUCT($B$28:B47)</f>
        <v>9.790595179054036E-2</v>
      </c>
    </row>
    <row r="48" spans="1:37">
      <c r="A48" s="1">
        <v>0.21</v>
      </c>
      <c r="B48" s="2">
        <f t="shared" si="32"/>
        <v>1.2499999999999999E-2</v>
      </c>
      <c r="C48" s="4">
        <f t="shared" si="19"/>
        <v>3.6876764929124436E-2</v>
      </c>
      <c r="D48" s="4">
        <f t="shared" si="20"/>
        <v>0</v>
      </c>
      <c r="E48" s="4">
        <f t="shared" si="21"/>
        <v>0.17794747342934622</v>
      </c>
      <c r="F48" s="4">
        <f t="shared" si="22"/>
        <v>0.77280076164152933</v>
      </c>
      <c r="G48" s="4">
        <f t="shared" si="23"/>
        <v>0</v>
      </c>
      <c r="H48" s="4">
        <f t="shared" si="33"/>
        <v>3.7338832987342807E-2</v>
      </c>
      <c r="I48" s="4">
        <f t="shared" si="34"/>
        <v>0</v>
      </c>
      <c r="J48" s="4">
        <f t="shared" si="26"/>
        <v>0.18017716585682442</v>
      </c>
      <c r="K48" s="4">
        <f t="shared" si="27"/>
        <v>0.78248400115583283</v>
      </c>
      <c r="L48" s="4">
        <f t="shared" si="28"/>
        <v>0</v>
      </c>
      <c r="M48" s="5">
        <f t="shared" si="9"/>
        <v>0.1349726094812326</v>
      </c>
      <c r="N48" s="8">
        <f t="shared" si="0"/>
        <v>1.2835116279069767</v>
      </c>
      <c r="O48" s="12">
        <f t="shared" si="29"/>
        <v>0.11682117138177275</v>
      </c>
      <c r="P48" s="7">
        <f t="shared" si="30"/>
        <v>1.4069257413543718E-2</v>
      </c>
      <c r="Q48" s="7">
        <f t="shared" si="1"/>
        <v>0.26515689132234938</v>
      </c>
      <c r="R48" s="7">
        <f t="shared" si="2"/>
        <v>0</v>
      </c>
      <c r="S48" s="7">
        <f t="shared" si="3"/>
        <v>2.9612808559565655E-2</v>
      </c>
      <c r="T48" s="7">
        <f t="shared" si="4"/>
        <v>6.7919285687077194E-4</v>
      </c>
      <c r="U48" s="7">
        <f t="shared" si="5"/>
        <v>0</v>
      </c>
      <c r="V48" s="8">
        <f t="shared" si="6"/>
        <v>-5.8434861347239173E-2</v>
      </c>
      <c r="W48" s="8">
        <f t="shared" si="10"/>
        <v>0.41148550337485162</v>
      </c>
      <c r="X48" s="2">
        <f t="shared" si="31"/>
        <v>0.46992036472209081</v>
      </c>
      <c r="Y48" s="13">
        <f>SUMPRODUCT($W$28:W48,$O$28:O48)/SUM($O$28:O48)</f>
        <v>0.393131097203053</v>
      </c>
      <c r="Z48" s="5">
        <f t="shared" si="11"/>
        <v>2.1332115235804711E-2</v>
      </c>
      <c r="AA48" s="8">
        <f t="shared" si="7"/>
        <v>0.20299400000000001</v>
      </c>
      <c r="AB48" s="10">
        <f t="shared" si="12"/>
        <v>0.14217714316349517</v>
      </c>
      <c r="AC48" s="10">
        <f t="shared" si="13"/>
        <v>2.7060003689818235E-3</v>
      </c>
      <c r="AD48" s="5">
        <f>SUMPRODUCT(AB$28:AB48,$B$28:$B48)/SUM($B$28:$B48)</f>
        <v>3.2917744564589402</v>
      </c>
      <c r="AE48" s="5">
        <f t="shared" si="14"/>
        <v>4.9677607325284284E-2</v>
      </c>
      <c r="AF48" s="8">
        <f t="shared" si="8"/>
        <v>0.27130000000000004</v>
      </c>
      <c r="AG48" s="10">
        <f t="shared" si="15"/>
        <v>0.52406492560132667</v>
      </c>
      <c r="AH48" s="10">
        <f t="shared" si="16"/>
        <v>2.4564107754968634E-2</v>
      </c>
      <c r="AI48" s="5">
        <f>SUMPRODUCT(AG$28:AG48,$B$28:$B48)/SUM($B$28:$B48)</f>
        <v>2.1680374622122547</v>
      </c>
      <c r="AJ48" s="5">
        <f t="shared" si="17"/>
        <v>1.0161983686516096</v>
      </c>
      <c r="AK48" s="7">
        <f>SUMPRODUCT($O$28:O48,$B$28:B48)/SUMPRODUCT($B$28:B48)</f>
        <v>9.8914663486531232E-2</v>
      </c>
    </row>
    <row r="49" spans="1:48">
      <c r="A49" s="20">
        <v>0.22</v>
      </c>
      <c r="B49" s="21">
        <f t="shared" si="32"/>
        <v>1.2658227848101266E-2</v>
      </c>
      <c r="C49" s="22">
        <f t="shared" si="19"/>
        <v>3.1136301341773188E-2</v>
      </c>
      <c r="D49" s="22">
        <f t="shared" si="20"/>
        <v>0</v>
      </c>
      <c r="E49" s="22">
        <f t="shared" si="21"/>
        <v>0.17156957092011554</v>
      </c>
      <c r="F49" s="22">
        <f t="shared" si="22"/>
        <v>0.78476248216849109</v>
      </c>
      <c r="G49" s="22">
        <f t="shared" si="23"/>
        <v>0</v>
      </c>
      <c r="H49" s="22">
        <f t="shared" si="33"/>
        <v>3.1531442199719033E-2</v>
      </c>
      <c r="I49" s="22">
        <f t="shared" si="34"/>
        <v>0</v>
      </c>
      <c r="J49" s="22">
        <f t="shared" si="26"/>
        <v>0.17374690555940425</v>
      </c>
      <c r="K49" s="22">
        <f t="shared" si="27"/>
        <v>0.79472165224087665</v>
      </c>
      <c r="L49" s="22">
        <f t="shared" si="28"/>
        <v>0</v>
      </c>
      <c r="M49" s="23">
        <f t="shared" si="9"/>
        <v>0.12023233586861171</v>
      </c>
      <c r="N49" s="26">
        <f t="shared" si="0"/>
        <v>1.2835116279069767</v>
      </c>
      <c r="O49" s="24">
        <f t="shared" si="29"/>
        <v>0.12061750233211507</v>
      </c>
      <c r="P49" s="25">
        <f t="shared" si="30"/>
        <v>1.2703254273562033E-2</v>
      </c>
      <c r="Q49" s="25">
        <f t="shared" si="1"/>
        <v>0.27377367971196354</v>
      </c>
      <c r="R49" s="25">
        <f t="shared" si="2"/>
        <v>0</v>
      </c>
      <c r="S49" s="25">
        <f t="shared" si="3"/>
        <v>3.0575134312094288E-2</v>
      </c>
      <c r="T49" s="25">
        <f t="shared" si="4"/>
        <v>7.0126454844252962E-4</v>
      </c>
      <c r="U49" s="25">
        <f t="shared" si="5"/>
        <v>0</v>
      </c>
      <c r="V49" s="26">
        <f t="shared" si="6"/>
        <v>-6.1643455448830396E-2</v>
      </c>
      <c r="W49" s="26">
        <f t="shared" si="10"/>
        <v>0.41496649216464215</v>
      </c>
      <c r="X49" s="21">
        <f t="shared" si="31"/>
        <v>0.47660994761347253</v>
      </c>
      <c r="Y49" s="19">
        <f>SUMPRODUCT($W$28:W49,$O$28:O49)/SUM($O$28:O49)</f>
        <v>0.39433610963501686</v>
      </c>
      <c r="Z49" s="23">
        <f t="shared" si="11"/>
        <v>1.9030188822482939E-2</v>
      </c>
      <c r="AA49" s="26">
        <f t="shared" si="7"/>
        <v>0.20299400000000001</v>
      </c>
      <c r="AB49" s="27">
        <f t="shared" si="12"/>
        <v>9.2929435415511255E-2</v>
      </c>
      <c r="AC49" s="27">
        <f t="shared" si="13"/>
        <v>1.5492896632570872E-3</v>
      </c>
      <c r="AD49" s="23">
        <f>SUMPRODUCT(AB$28:AB49,$B$28:$B49)/SUM($B$28:$B49)</f>
        <v>3.1278778797214319</v>
      </c>
      <c r="AE49" s="23">
        <f t="shared" si="14"/>
        <v>4.6866328135966875E-2</v>
      </c>
      <c r="AF49" s="26">
        <f t="shared" si="8"/>
        <v>0.27130000000000004</v>
      </c>
      <c r="AG49" s="27">
        <f t="shared" si="15"/>
        <v>0.43793799033138325</v>
      </c>
      <c r="AH49" s="27">
        <f t="shared" si="16"/>
        <v>1.9264442593732545E-2</v>
      </c>
      <c r="AI49" s="23">
        <f>SUMPRODUCT(AG$28:AG49,$B$28:$B49)/SUM($B$28:$B49)</f>
        <v>2.0793937864507601</v>
      </c>
      <c r="AJ49" s="23">
        <f t="shared" si="17"/>
        <v>1.0067653306857067</v>
      </c>
      <c r="AK49" s="25">
        <f>SUMPRODUCT($O$28:O49,$B$28:B49)/SUMPRODUCT($B$28:B49)</f>
        <v>0.10002663389112329</v>
      </c>
    </row>
    <row r="50" spans="1:48">
      <c r="A50" s="6" t="s">
        <v>243</v>
      </c>
      <c r="B50" s="2"/>
      <c r="C50" s="3"/>
      <c r="D50" s="3"/>
      <c r="E50" s="3"/>
      <c r="F50" s="3"/>
      <c r="G50" s="3"/>
      <c r="H50" s="4"/>
      <c r="I50" s="4"/>
      <c r="J50" s="4"/>
      <c r="K50" s="4"/>
      <c r="L50" s="4"/>
      <c r="M50" s="5"/>
      <c r="O50" s="7"/>
      <c r="P50" s="7"/>
      <c r="Q50" s="7"/>
      <c r="R50" s="7"/>
      <c r="S50" s="7"/>
      <c r="T50" s="7"/>
      <c r="U50" s="7"/>
      <c r="V50" s="5"/>
      <c r="W50" s="8"/>
      <c r="X50" s="2"/>
      <c r="Y50" s="8"/>
      <c r="Z50" s="8"/>
      <c r="AA50" s="8"/>
      <c r="AB50" s="10"/>
      <c r="AC50" s="10"/>
      <c r="AD50" s="5"/>
    </row>
    <row r="51" spans="1:48">
      <c r="A51" s="6" t="s">
        <v>145</v>
      </c>
      <c r="B51" s="2"/>
      <c r="C51" s="3"/>
      <c r="D51" s="3"/>
      <c r="E51" s="3"/>
      <c r="F51" s="3"/>
      <c r="G51" s="3"/>
      <c r="H51" s="4"/>
      <c r="I51" s="4"/>
      <c r="J51" s="4"/>
      <c r="K51" s="4"/>
      <c r="L51" s="4"/>
      <c r="M51" s="5"/>
      <c r="O51" s="7"/>
      <c r="P51" s="7"/>
      <c r="Q51" s="7"/>
      <c r="R51" s="7"/>
      <c r="S51" s="7"/>
      <c r="T51" s="7"/>
      <c r="U51" s="7"/>
      <c r="V51" s="5"/>
      <c r="W51" s="8"/>
      <c r="X51" s="2"/>
      <c r="Y51" s="8"/>
    </row>
    <row r="52" spans="1:48">
      <c r="B52" s="2"/>
      <c r="C52" s="3"/>
      <c r="D52" s="3"/>
      <c r="E52" s="3"/>
      <c r="F52" s="3"/>
      <c r="G52" s="3"/>
      <c r="H52" s="4"/>
      <c r="I52" s="4"/>
      <c r="J52" s="4"/>
      <c r="K52" s="4"/>
      <c r="L52" s="4"/>
      <c r="M52" s="5"/>
      <c r="O52" s="7"/>
      <c r="P52" s="7"/>
      <c r="Q52" s="7"/>
      <c r="R52" s="7"/>
      <c r="S52" s="7"/>
      <c r="T52" s="7"/>
      <c r="U52" s="7"/>
      <c r="V52" s="5"/>
      <c r="W52" s="8"/>
      <c r="X52" s="2"/>
      <c r="Y52" s="8"/>
    </row>
    <row r="53" spans="1:48">
      <c r="A53" s="6" t="s">
        <v>60</v>
      </c>
      <c r="B53" s="2"/>
      <c r="C53" s="3"/>
      <c r="D53" s="3"/>
      <c r="E53" s="3"/>
      <c r="F53" s="3"/>
      <c r="G53" s="3"/>
      <c r="H53" s="4"/>
      <c r="I53" s="4"/>
      <c r="J53" s="4"/>
      <c r="K53" s="4"/>
      <c r="L53" s="4"/>
      <c r="M53" s="5"/>
      <c r="O53" s="7"/>
      <c r="P53" s="7"/>
      <c r="Q53" s="7"/>
      <c r="R53" s="7"/>
      <c r="S53" s="7"/>
      <c r="T53" s="7"/>
      <c r="U53" s="7"/>
      <c r="V53" s="5"/>
      <c r="W53" s="8"/>
      <c r="X53" s="2"/>
      <c r="Y53" s="8"/>
    </row>
    <row r="54" spans="1:48">
      <c r="A54" s="6" t="s">
        <v>223</v>
      </c>
      <c r="B54" s="2"/>
      <c r="C54" s="3"/>
      <c r="D54" s="3"/>
      <c r="E54" s="3"/>
      <c r="F54" s="3"/>
      <c r="G54" s="3"/>
      <c r="H54" s="4"/>
      <c r="I54" s="4"/>
      <c r="J54" s="4"/>
      <c r="K54" s="4"/>
      <c r="L54" s="4"/>
      <c r="M54" s="5"/>
      <c r="O54" s="7"/>
      <c r="P54" s="7"/>
      <c r="Q54" s="7"/>
      <c r="R54" s="7"/>
      <c r="S54" s="7"/>
      <c r="T54" s="7"/>
      <c r="U54" s="7"/>
      <c r="V54" s="5"/>
      <c r="W54" s="8"/>
      <c r="X54" s="2"/>
      <c r="Y54" s="8"/>
    </row>
    <row r="55" spans="1:48">
      <c r="A55" s="6" t="s">
        <v>224</v>
      </c>
      <c r="B55" s="2"/>
      <c r="C55" s="3"/>
      <c r="D55" s="3"/>
      <c r="E55" s="3"/>
      <c r="F55" s="3"/>
      <c r="G55" s="3"/>
      <c r="H55" s="4"/>
      <c r="I55" s="4"/>
      <c r="J55" s="4"/>
      <c r="K55" s="4"/>
      <c r="L55" s="4"/>
      <c r="M55" s="5"/>
      <c r="O55" s="7"/>
      <c r="P55" s="7"/>
      <c r="Q55" s="7"/>
      <c r="R55" s="7"/>
      <c r="S55" s="7"/>
      <c r="T55" s="7"/>
      <c r="U55" s="7"/>
      <c r="V55" s="5"/>
      <c r="W55" s="8"/>
      <c r="X55" s="2"/>
      <c r="Y55" s="8"/>
    </row>
    <row r="56" spans="1:48">
      <c r="A56" s="2" t="s">
        <v>225</v>
      </c>
      <c r="B56" s="2"/>
      <c r="C56" s="3"/>
      <c r="D56" s="3"/>
      <c r="E56" s="3"/>
      <c r="F56" s="3"/>
      <c r="G56" s="3"/>
      <c r="H56" s="4"/>
      <c r="I56" s="4"/>
      <c r="J56" s="4"/>
      <c r="K56" s="4"/>
      <c r="L56" s="4"/>
      <c r="M56" s="5"/>
      <c r="O56" s="7"/>
      <c r="P56" s="7"/>
      <c r="Q56" s="7"/>
      <c r="R56" s="7"/>
      <c r="S56" s="7"/>
      <c r="T56" s="7"/>
      <c r="U56" s="7"/>
      <c r="V56" s="5"/>
      <c r="W56" s="8"/>
      <c r="X56" s="2"/>
      <c r="Y56" s="8"/>
    </row>
    <row r="57" spans="1:48">
      <c r="A57" s="2" t="s">
        <v>226</v>
      </c>
      <c r="B57" s="2"/>
      <c r="C57" s="3"/>
      <c r="D57" s="3"/>
      <c r="E57" s="3"/>
      <c r="F57" s="3"/>
      <c r="G57" s="3"/>
      <c r="H57" s="4"/>
      <c r="I57" s="4"/>
      <c r="J57" s="4"/>
      <c r="K57" s="4"/>
      <c r="L57" s="4"/>
      <c r="M57" s="5"/>
      <c r="O57" s="7"/>
      <c r="P57" s="7"/>
      <c r="Q57" s="7"/>
      <c r="R57" s="7"/>
      <c r="S57" s="7"/>
      <c r="T57" s="7"/>
      <c r="U57" s="7"/>
      <c r="V57" s="5"/>
      <c r="W57" s="8"/>
      <c r="X57" s="2"/>
      <c r="Y57" s="8"/>
    </row>
    <row r="58" spans="1:48">
      <c r="A58" s="2" t="s">
        <v>227</v>
      </c>
      <c r="B58" s="2"/>
      <c r="C58" s="3"/>
      <c r="D58" s="3"/>
      <c r="E58" s="3"/>
      <c r="F58" s="3"/>
      <c r="G58" s="3"/>
      <c r="H58" s="4"/>
      <c r="I58" s="4"/>
      <c r="J58" s="4"/>
      <c r="K58" s="4"/>
      <c r="L58" s="4"/>
      <c r="M58" s="5"/>
      <c r="O58" s="7"/>
      <c r="P58" s="7"/>
      <c r="Q58" s="7"/>
      <c r="R58" s="7"/>
      <c r="S58" s="7"/>
      <c r="T58" s="7"/>
      <c r="U58" s="7"/>
      <c r="V58" s="5"/>
      <c r="W58" s="8"/>
      <c r="X58" s="2"/>
      <c r="Y58" s="8"/>
    </row>
    <row r="59" spans="1:48">
      <c r="A59" s="6" t="s">
        <v>228</v>
      </c>
      <c r="B59" s="2"/>
      <c r="C59" s="3"/>
      <c r="D59" s="3"/>
      <c r="E59" s="3"/>
      <c r="F59" s="3"/>
      <c r="G59" s="3"/>
      <c r="H59" s="4"/>
      <c r="I59" s="4"/>
      <c r="J59" s="4"/>
      <c r="K59" s="4"/>
      <c r="L59" s="4"/>
      <c r="M59" s="5"/>
      <c r="O59" s="7"/>
      <c r="P59" s="7"/>
      <c r="Q59" s="7"/>
      <c r="R59" s="7"/>
      <c r="S59" s="7"/>
      <c r="T59" s="7"/>
      <c r="U59" s="7"/>
      <c r="V59" s="5"/>
      <c r="W59" s="8"/>
      <c r="X59" s="2"/>
      <c r="Y59" s="8"/>
    </row>
    <row r="60" spans="1:48">
      <c r="A60" s="2"/>
      <c r="B60" s="2"/>
      <c r="C60" s="3"/>
      <c r="D60" s="3"/>
      <c r="E60" s="3"/>
      <c r="F60" s="3"/>
      <c r="G60" s="3"/>
      <c r="H60" s="4"/>
      <c r="I60" s="4"/>
      <c r="J60" s="4"/>
      <c r="K60" s="4"/>
      <c r="L60" s="4"/>
      <c r="M60" s="5"/>
      <c r="O60" s="7"/>
      <c r="P60" s="7"/>
      <c r="Q60" s="7"/>
      <c r="R60" s="7"/>
      <c r="S60" s="7"/>
      <c r="T60" s="7"/>
      <c r="U60" s="7"/>
      <c r="V60" s="5"/>
      <c r="W60" s="8"/>
      <c r="X60" s="2"/>
      <c r="Y60" s="8"/>
    </row>
    <row r="61" spans="1:48">
      <c r="A61" s="2"/>
      <c r="B61" s="2"/>
      <c r="C61" s="3"/>
      <c r="D61" s="3"/>
      <c r="E61" s="3"/>
      <c r="F61" s="3"/>
      <c r="G61" s="3"/>
      <c r="H61" s="4"/>
      <c r="I61" s="4"/>
      <c r="J61" s="4"/>
      <c r="K61" s="4"/>
      <c r="L61" s="4"/>
      <c r="M61" s="5"/>
      <c r="O61" s="7"/>
      <c r="P61" s="7"/>
      <c r="Q61" s="7"/>
      <c r="R61" s="7"/>
      <c r="S61" s="7"/>
      <c r="T61" s="7"/>
      <c r="U61" s="7"/>
      <c r="V61" s="5"/>
      <c r="W61" s="8"/>
      <c r="X61" s="2"/>
      <c r="Y61" s="8"/>
    </row>
    <row r="62" spans="1:48" s="72" customFormat="1" ht="15">
      <c r="A62" s="72" t="s">
        <v>269</v>
      </c>
      <c r="K62" s="73"/>
      <c r="L62" s="73"/>
      <c r="N62" s="74"/>
      <c r="O62" s="74"/>
      <c r="P62" s="74"/>
      <c r="Q62" s="74"/>
      <c r="R62" s="74"/>
      <c r="S62" s="74"/>
      <c r="T62" s="74"/>
      <c r="V62" s="74"/>
      <c r="W62" s="74"/>
      <c r="X62" s="74"/>
      <c r="Y62" s="74"/>
      <c r="Z62" s="74"/>
      <c r="AA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O62" s="74"/>
      <c r="AP62" s="74"/>
      <c r="AQ62" s="74"/>
      <c r="AR62" s="74"/>
      <c r="AS62" s="74"/>
      <c r="AT62" s="74"/>
      <c r="AU62" s="74"/>
      <c r="AV62" s="74"/>
    </row>
    <row r="63" spans="1:48" s="72" customFormat="1" ht="14.25">
      <c r="A63" s="72" t="s">
        <v>197</v>
      </c>
      <c r="K63" s="73"/>
      <c r="L63" s="73"/>
      <c r="N63" s="74"/>
      <c r="O63" s="74"/>
      <c r="P63" s="74"/>
      <c r="Q63" s="74"/>
      <c r="R63" s="74"/>
      <c r="S63" s="74"/>
      <c r="T63" s="74"/>
      <c r="V63" s="74"/>
      <c r="W63" s="74"/>
      <c r="X63" s="74"/>
      <c r="Y63" s="74"/>
      <c r="Z63" s="74"/>
      <c r="AA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O63" s="74"/>
      <c r="AP63" s="74"/>
      <c r="AQ63" s="74"/>
      <c r="AR63" s="74"/>
      <c r="AS63" s="74"/>
      <c r="AT63" s="74"/>
      <c r="AU63" s="74"/>
      <c r="AV63" s="74"/>
    </row>
    <row r="64" spans="1:48" s="72" customFormat="1" ht="14.25">
      <c r="A64" s="72" t="s">
        <v>198</v>
      </c>
      <c r="K64" s="73"/>
      <c r="L64" s="73"/>
      <c r="N64" s="74"/>
      <c r="O64" s="74"/>
      <c r="P64" s="74"/>
      <c r="Q64" s="74"/>
      <c r="R64" s="74"/>
      <c r="S64" s="74"/>
      <c r="T64" s="74"/>
      <c r="V64" s="74"/>
      <c r="W64" s="74"/>
      <c r="X64" s="74"/>
      <c r="Y64" s="74"/>
      <c r="Z64" s="74"/>
      <c r="AA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O64" s="74"/>
      <c r="AP64" s="74"/>
      <c r="AQ64" s="74"/>
      <c r="AR64" s="74"/>
      <c r="AS64" s="74"/>
      <c r="AT64" s="74"/>
      <c r="AU64" s="74"/>
      <c r="AV64" s="74"/>
    </row>
    <row r="65" spans="1:25">
      <c r="A65" s="2"/>
      <c r="B65" s="2"/>
      <c r="C65" s="3"/>
      <c r="D65" s="3"/>
      <c r="E65" s="3"/>
      <c r="F65" s="3"/>
      <c r="G65" s="3"/>
      <c r="H65" s="4"/>
      <c r="I65" s="4"/>
      <c r="J65" s="4"/>
      <c r="K65" s="4"/>
      <c r="L65" s="4"/>
      <c r="M65" s="5"/>
      <c r="O65" s="7"/>
      <c r="P65" s="7"/>
      <c r="Q65" s="7"/>
      <c r="R65" s="7"/>
      <c r="S65" s="7"/>
      <c r="T65" s="7"/>
      <c r="U65" s="7"/>
      <c r="V65" s="5"/>
      <c r="W65" s="8"/>
      <c r="X65" s="2"/>
      <c r="Y65" s="8"/>
    </row>
    <row r="66" spans="1:25">
      <c r="A66" s="2"/>
      <c r="B66" s="2"/>
      <c r="C66" s="3"/>
      <c r="D66" s="3"/>
      <c r="E66" s="3"/>
      <c r="F66" s="3"/>
      <c r="G66" s="3"/>
      <c r="H66" s="4"/>
      <c r="I66" s="4"/>
      <c r="J66" s="4"/>
      <c r="K66" s="4"/>
      <c r="L66" s="4"/>
      <c r="M66" s="5"/>
      <c r="O66" s="7"/>
      <c r="P66" s="7"/>
      <c r="Q66" s="7"/>
      <c r="R66" s="7"/>
      <c r="S66" s="7"/>
      <c r="T66" s="7"/>
      <c r="U66" s="7"/>
      <c r="V66" s="5"/>
      <c r="W66" s="8"/>
      <c r="X66" s="2"/>
      <c r="Y66" s="8"/>
    </row>
    <row r="67" spans="1:25">
      <c r="A67" s="2"/>
      <c r="B67" s="2"/>
      <c r="C67" s="3"/>
      <c r="D67" s="3"/>
      <c r="E67" s="3"/>
      <c r="F67" s="3"/>
      <c r="G67" s="3"/>
      <c r="H67" s="4"/>
      <c r="I67" s="4"/>
      <c r="J67" s="4"/>
      <c r="K67" s="4"/>
      <c r="L67" s="4"/>
      <c r="M67" s="5"/>
      <c r="O67" s="7"/>
      <c r="P67" s="7"/>
      <c r="Q67" s="7"/>
      <c r="R67" s="7"/>
      <c r="S67" s="7"/>
      <c r="T67" s="7"/>
      <c r="U67" s="7"/>
      <c r="V67" s="5"/>
      <c r="W67" s="8"/>
      <c r="X67" s="2"/>
      <c r="Y67" s="8"/>
    </row>
    <row r="68" spans="1:25">
      <c r="A68" s="2"/>
      <c r="B68" s="2"/>
      <c r="C68" s="3"/>
      <c r="D68" s="3"/>
      <c r="E68" s="3"/>
      <c r="F68" s="3"/>
      <c r="G68" s="3"/>
      <c r="H68" s="4"/>
      <c r="I68" s="4"/>
      <c r="J68" s="4"/>
      <c r="K68" s="4"/>
      <c r="L68" s="4"/>
      <c r="M68" s="5"/>
      <c r="O68" s="7"/>
      <c r="P68" s="7"/>
      <c r="Q68" s="7"/>
      <c r="R68" s="7"/>
      <c r="S68" s="7"/>
      <c r="T68" s="7"/>
      <c r="U68" s="7"/>
      <c r="V68" s="5"/>
      <c r="W68" s="8"/>
      <c r="X68" s="2"/>
      <c r="Y68" s="8"/>
    </row>
    <row r="69" spans="1:25">
      <c r="A69" s="2"/>
      <c r="B69" s="2"/>
      <c r="C69" s="3"/>
      <c r="D69" s="3"/>
      <c r="E69" s="3"/>
      <c r="F69" s="3"/>
      <c r="G69" s="3"/>
      <c r="H69" s="4"/>
      <c r="I69" s="4"/>
      <c r="J69" s="4"/>
      <c r="K69" s="4"/>
      <c r="L69" s="4"/>
      <c r="M69" s="5"/>
      <c r="O69" s="7"/>
      <c r="P69" s="7"/>
      <c r="Q69" s="7"/>
      <c r="R69" s="7"/>
      <c r="S69" s="7"/>
      <c r="T69" s="7"/>
      <c r="U69" s="7"/>
      <c r="V69" s="5"/>
      <c r="W69" s="8"/>
      <c r="X69" s="2"/>
      <c r="Y69" s="8"/>
    </row>
    <row r="70" spans="1:25">
      <c r="A70" s="2"/>
      <c r="B70" s="2"/>
      <c r="C70" s="3"/>
      <c r="D70" s="3"/>
      <c r="E70" s="3"/>
      <c r="F70" s="3"/>
      <c r="G70" s="3"/>
      <c r="H70" s="4"/>
      <c r="I70" s="4"/>
      <c r="J70" s="4"/>
      <c r="K70" s="4"/>
      <c r="L70" s="4"/>
      <c r="M70" s="5"/>
      <c r="O70" s="7"/>
      <c r="P70" s="7"/>
      <c r="Q70" s="7"/>
      <c r="R70" s="7"/>
      <c r="S70" s="7"/>
      <c r="T70" s="7"/>
      <c r="U70" s="7"/>
      <c r="V70" s="5"/>
      <c r="W70" s="8"/>
      <c r="X70" s="2"/>
      <c r="Y70" s="8"/>
    </row>
    <row r="71" spans="1:25">
      <c r="A71" s="2"/>
      <c r="B71" s="2"/>
      <c r="C71" s="3"/>
      <c r="D71" s="3"/>
      <c r="E71" s="3"/>
      <c r="F71" s="3"/>
      <c r="G71" s="3"/>
      <c r="H71" s="4"/>
      <c r="I71" s="4"/>
      <c r="J71" s="4"/>
      <c r="K71" s="4"/>
      <c r="L71" s="4"/>
      <c r="M71" s="5"/>
      <c r="O71" s="7"/>
      <c r="P71" s="7"/>
      <c r="Q71" s="7"/>
      <c r="R71" s="7"/>
      <c r="S71" s="7"/>
      <c r="T71" s="7"/>
      <c r="U71" s="7"/>
      <c r="V71" s="5"/>
      <c r="W71" s="8"/>
      <c r="X71" s="2"/>
      <c r="Y71" s="8"/>
    </row>
    <row r="72" spans="1:25">
      <c r="A72" s="2"/>
      <c r="B72" s="2"/>
      <c r="C72" s="3"/>
      <c r="D72" s="3"/>
      <c r="E72" s="3"/>
      <c r="F72" s="3"/>
      <c r="G72" s="3"/>
      <c r="H72" s="4"/>
      <c r="I72" s="4"/>
      <c r="J72" s="4"/>
      <c r="K72" s="4"/>
      <c r="L72" s="4"/>
      <c r="M72" s="5"/>
      <c r="O72" s="7"/>
      <c r="P72" s="7"/>
      <c r="Q72" s="7"/>
      <c r="R72" s="7"/>
      <c r="S72" s="7"/>
      <c r="T72" s="7"/>
      <c r="U72" s="7"/>
      <c r="V72" s="5"/>
      <c r="W72" s="8"/>
      <c r="X72" s="2"/>
      <c r="Y72" s="8"/>
    </row>
    <row r="73" spans="1:25">
      <c r="A73" s="2"/>
      <c r="B73" s="2"/>
      <c r="C73" s="3"/>
      <c r="D73" s="3"/>
      <c r="E73" s="3"/>
      <c r="F73" s="3"/>
      <c r="G73" s="3"/>
      <c r="H73" s="4"/>
      <c r="I73" s="4"/>
      <c r="J73" s="4"/>
      <c r="K73" s="4"/>
      <c r="L73" s="4"/>
      <c r="M73" s="5"/>
      <c r="O73" s="7"/>
      <c r="P73" s="7"/>
      <c r="Q73" s="7"/>
      <c r="R73" s="7"/>
      <c r="S73" s="7"/>
      <c r="T73" s="7"/>
      <c r="U73" s="7"/>
      <c r="V73" s="5"/>
      <c r="W73" s="8"/>
      <c r="X73" s="2"/>
      <c r="Y73" s="8"/>
    </row>
    <row r="74" spans="1:25">
      <c r="A74" s="2"/>
      <c r="B74" s="2"/>
      <c r="C74" s="3"/>
      <c r="D74" s="3"/>
      <c r="E74" s="3"/>
      <c r="F74" s="3"/>
      <c r="G74" s="3"/>
      <c r="H74" s="4"/>
      <c r="I74" s="4"/>
      <c r="J74" s="4"/>
      <c r="K74" s="4"/>
      <c r="L74" s="4"/>
      <c r="M74" s="5"/>
      <c r="O74" s="7"/>
      <c r="P74" s="7"/>
      <c r="Q74" s="7"/>
      <c r="R74" s="7"/>
      <c r="S74" s="7"/>
      <c r="T74" s="7"/>
      <c r="U74" s="7"/>
      <c r="V74" s="5"/>
      <c r="W74" s="8"/>
      <c r="X74" s="2"/>
      <c r="Y74" s="8"/>
    </row>
    <row r="75" spans="1:25">
      <c r="A75" s="2"/>
      <c r="B75" s="2"/>
      <c r="C75" s="3"/>
      <c r="D75" s="3"/>
      <c r="E75" s="3"/>
      <c r="F75" s="3"/>
      <c r="G75" s="3"/>
      <c r="H75" s="4"/>
      <c r="I75" s="4"/>
      <c r="J75" s="4"/>
      <c r="K75" s="4"/>
      <c r="L75" s="4"/>
      <c r="M75" s="5"/>
      <c r="O75" s="7"/>
      <c r="P75" s="7"/>
      <c r="Q75" s="7"/>
      <c r="R75" s="7"/>
      <c r="S75" s="7"/>
      <c r="T75" s="7"/>
      <c r="U75" s="7"/>
      <c r="V75" s="5"/>
      <c r="W75" s="8"/>
      <c r="X75" s="2"/>
      <c r="Y75" s="8"/>
    </row>
    <row r="76" spans="1:25">
      <c r="A76" s="2"/>
      <c r="B76" s="2"/>
      <c r="C76" s="3"/>
      <c r="D76" s="3"/>
      <c r="E76" s="3"/>
      <c r="F76" s="3"/>
      <c r="G76" s="3"/>
      <c r="H76" s="4"/>
      <c r="I76" s="4"/>
      <c r="J76" s="4"/>
      <c r="K76" s="4"/>
      <c r="L76" s="4"/>
      <c r="M76" s="5"/>
      <c r="O76" s="7"/>
      <c r="P76" s="7"/>
      <c r="Q76" s="7"/>
      <c r="R76" s="7"/>
      <c r="S76" s="7"/>
      <c r="T76" s="7"/>
      <c r="U76" s="7"/>
      <c r="V76" s="5"/>
      <c r="W76" s="8"/>
      <c r="X76" s="2"/>
      <c r="Y76" s="8"/>
    </row>
    <row r="77" spans="1:25">
      <c r="A77" s="2"/>
      <c r="B77" s="2"/>
      <c r="C77" s="3"/>
      <c r="D77" s="3"/>
      <c r="E77" s="3"/>
      <c r="F77" s="3"/>
      <c r="G77" s="3"/>
      <c r="H77" s="4"/>
      <c r="I77" s="4"/>
      <c r="J77" s="4"/>
      <c r="K77" s="4"/>
      <c r="L77" s="4"/>
      <c r="M77" s="5"/>
      <c r="O77" s="7"/>
      <c r="P77" s="7"/>
      <c r="Q77" s="7"/>
      <c r="R77" s="7"/>
      <c r="S77" s="7"/>
      <c r="T77" s="7"/>
      <c r="U77" s="7"/>
      <c r="V77" s="5"/>
      <c r="W77" s="8"/>
      <c r="X77" s="2"/>
      <c r="Y77" s="8"/>
    </row>
    <row r="78" spans="1:25">
      <c r="A78" s="2"/>
      <c r="B78" s="2"/>
      <c r="C78" s="3"/>
      <c r="D78" s="3"/>
      <c r="E78" s="3"/>
      <c r="F78" s="3"/>
      <c r="G78" s="3"/>
      <c r="H78" s="4"/>
      <c r="I78" s="4"/>
      <c r="J78" s="4"/>
      <c r="K78" s="4"/>
      <c r="L78" s="4"/>
      <c r="M78" s="5"/>
      <c r="O78" s="7"/>
      <c r="P78" s="7"/>
      <c r="Q78" s="7"/>
      <c r="R78" s="7"/>
      <c r="S78" s="7"/>
      <c r="T78" s="7"/>
      <c r="U78" s="7"/>
      <c r="V78" s="5"/>
      <c r="W78" s="8"/>
      <c r="X78" s="2"/>
      <c r="Y78" s="8"/>
    </row>
    <row r="79" spans="1:25">
      <c r="A79" s="2"/>
      <c r="B79" s="2"/>
      <c r="C79" s="3"/>
      <c r="D79" s="3"/>
      <c r="E79" s="3"/>
      <c r="F79" s="3"/>
      <c r="G79" s="3"/>
      <c r="H79" s="4"/>
      <c r="I79" s="4"/>
      <c r="J79" s="4"/>
      <c r="K79" s="4"/>
      <c r="L79" s="4"/>
      <c r="M79" s="5"/>
      <c r="O79" s="7"/>
      <c r="P79" s="7"/>
      <c r="Q79" s="7"/>
      <c r="R79" s="7"/>
      <c r="S79" s="7"/>
      <c r="T79" s="7"/>
      <c r="U79" s="7"/>
      <c r="V79" s="5"/>
      <c r="W79" s="8"/>
      <c r="X79" s="2"/>
      <c r="Y79" s="8"/>
    </row>
    <row r="80" spans="1:25">
      <c r="A80" s="2"/>
      <c r="B80" s="2"/>
      <c r="C80" s="3"/>
      <c r="D80" s="3"/>
      <c r="E80" s="3"/>
      <c r="F80" s="3"/>
      <c r="G80" s="3"/>
      <c r="H80" s="4"/>
      <c r="I80" s="4"/>
      <c r="J80" s="4"/>
      <c r="K80" s="4"/>
      <c r="L80" s="4"/>
      <c r="M80" s="5"/>
      <c r="O80" s="7"/>
      <c r="P80" s="7"/>
      <c r="Q80" s="7"/>
      <c r="R80" s="7"/>
      <c r="S80" s="7"/>
      <c r="T80" s="7"/>
      <c r="U80" s="7"/>
      <c r="V80" s="5"/>
      <c r="W80" s="8"/>
      <c r="X80" s="2"/>
      <c r="Y80" s="8"/>
    </row>
    <row r="81" spans="1:25">
      <c r="A81" s="2"/>
      <c r="B81" s="2"/>
      <c r="C81" s="3"/>
      <c r="D81" s="3"/>
      <c r="E81" s="3"/>
      <c r="F81" s="3"/>
      <c r="G81" s="3"/>
      <c r="H81" s="4"/>
      <c r="I81" s="4"/>
      <c r="J81" s="4"/>
      <c r="K81" s="4"/>
      <c r="L81" s="4"/>
      <c r="M81" s="5"/>
      <c r="O81" s="7"/>
      <c r="P81" s="7"/>
      <c r="Q81" s="7"/>
      <c r="R81" s="7"/>
      <c r="S81" s="7"/>
      <c r="T81" s="7"/>
      <c r="U81" s="7"/>
      <c r="V81" s="5"/>
      <c r="W81" s="8"/>
      <c r="X81" s="2"/>
      <c r="Y81" s="8"/>
    </row>
    <row r="82" spans="1:25">
      <c r="A82" s="2"/>
      <c r="B82" s="2"/>
      <c r="C82" s="3"/>
      <c r="D82" s="3"/>
      <c r="E82" s="3"/>
      <c r="F82" s="3"/>
      <c r="G82" s="3"/>
      <c r="H82" s="4"/>
      <c r="I82" s="4"/>
      <c r="J82" s="4"/>
      <c r="K82" s="4"/>
      <c r="L82" s="4"/>
      <c r="M82" s="5"/>
      <c r="O82" s="7"/>
      <c r="P82" s="7"/>
      <c r="Q82" s="7"/>
      <c r="R82" s="7"/>
      <c r="S82" s="7"/>
      <c r="T82" s="7"/>
      <c r="U82" s="7"/>
      <c r="V82" s="5"/>
      <c r="W82" s="8"/>
      <c r="X82" s="2"/>
      <c r="Y82" s="8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4"/>
  <sheetViews>
    <sheetView topLeftCell="A31" workbookViewId="0">
      <selection activeCell="A66" sqref="A66:XFD68"/>
    </sheetView>
  </sheetViews>
  <sheetFormatPr defaultColWidth="9" defaultRowHeight="12.75"/>
  <cols>
    <col min="1" max="1" width="20.875" style="6" customWidth="1"/>
    <col min="2" max="2" width="9.375" style="6" bestFit="1" customWidth="1"/>
    <col min="3" max="3" width="12.125" style="6" bestFit="1" customWidth="1"/>
    <col min="4" max="4" width="11.25" style="6" bestFit="1" customWidth="1"/>
    <col min="5" max="5" width="13.75" style="6" bestFit="1" customWidth="1"/>
    <col min="6" max="6" width="12.125" style="6" customWidth="1"/>
    <col min="7" max="7" width="13.75" style="6" customWidth="1"/>
    <col min="8" max="8" width="13.125" style="6" customWidth="1"/>
    <col min="9" max="9" width="11.125" style="6" bestFit="1" customWidth="1"/>
    <col min="10" max="10" width="12.625" style="6" customWidth="1"/>
    <col min="11" max="11" width="11.625" style="6" customWidth="1"/>
    <col min="12" max="12" width="12.25" style="6" bestFit="1" customWidth="1"/>
    <col min="13" max="13" width="11" style="6" bestFit="1" customWidth="1"/>
    <col min="14" max="14" width="10.875" style="6" bestFit="1" customWidth="1"/>
    <col min="15" max="15" width="14.375" style="6" bestFit="1" customWidth="1"/>
    <col min="16" max="16" width="11" style="6" bestFit="1" customWidth="1"/>
    <col min="17" max="17" width="12.125" style="6" bestFit="1" customWidth="1"/>
    <col min="18" max="18" width="12.375" style="6" customWidth="1"/>
    <col min="19" max="19" width="13" style="6" customWidth="1"/>
    <col min="20" max="20" width="11.75" style="6" bestFit="1" customWidth="1"/>
    <col min="21" max="21" width="13.25" style="6" bestFit="1" customWidth="1"/>
    <col min="22" max="22" width="16.25" style="6" bestFit="1" customWidth="1"/>
    <col min="23" max="23" width="15.375" style="6" bestFit="1" customWidth="1"/>
    <col min="24" max="24" width="15.125" style="6" bestFit="1" customWidth="1"/>
    <col min="25" max="25" width="17.625" style="6" bestFit="1" customWidth="1"/>
    <col min="26" max="26" width="13.25" style="6" bestFit="1" customWidth="1"/>
    <col min="27" max="27" width="9" style="6"/>
    <col min="28" max="28" width="10.625" style="6" bestFit="1" customWidth="1"/>
    <col min="29" max="29" width="9" style="6"/>
    <col min="30" max="30" width="12.625" style="6" bestFit="1" customWidth="1"/>
    <col min="31" max="34" width="9" style="6"/>
    <col min="35" max="35" width="12.625" style="6" bestFit="1" customWidth="1"/>
    <col min="36" max="36" width="15.625" style="6" bestFit="1" customWidth="1"/>
    <col min="37" max="37" width="14.375" style="6" bestFit="1" customWidth="1"/>
    <col min="38" max="16384" width="9" style="6"/>
  </cols>
  <sheetData>
    <row r="1" spans="1:11" s="39" customFormat="1"/>
    <row r="2" spans="1:11" s="39" customFormat="1"/>
    <row r="3" spans="1:11" s="39" customFormat="1"/>
    <row r="4" spans="1:11" s="39" customFormat="1"/>
    <row r="5" spans="1:11" s="39" customFormat="1"/>
    <row r="6" spans="1:11" s="39" customFormat="1"/>
    <row r="8" spans="1:11" ht="15.75">
      <c r="A8" s="64" t="s">
        <v>217</v>
      </c>
    </row>
    <row r="10" spans="1:11">
      <c r="A10" s="48"/>
    </row>
    <row r="11" spans="1:11" ht="13.35" customHeight="1">
      <c r="A11" s="49" t="s">
        <v>189</v>
      </c>
      <c r="G11" s="17"/>
    </row>
    <row r="12" spans="1:11">
      <c r="A12" s="47"/>
      <c r="B12" s="47" t="s">
        <v>2</v>
      </c>
      <c r="C12" s="47" t="s">
        <v>3</v>
      </c>
      <c r="D12" s="47" t="s">
        <v>10</v>
      </c>
      <c r="E12" s="47" t="s">
        <v>11</v>
      </c>
      <c r="F12" s="47"/>
      <c r="G12" s="47" t="s">
        <v>68</v>
      </c>
      <c r="H12" s="47" t="s">
        <v>167</v>
      </c>
    </row>
    <row r="13" spans="1:11" ht="14.25">
      <c r="A13" s="6" t="s">
        <v>126</v>
      </c>
      <c r="B13" s="6">
        <v>0.22600000000000001</v>
      </c>
      <c r="C13" s="6">
        <v>8.8999999999999996E-2</v>
      </c>
      <c r="D13" s="6">
        <v>7.6999999999999999E-2</v>
      </c>
      <c r="E13" s="6">
        <v>0.60799999999999998</v>
      </c>
      <c r="G13" s="6">
        <f>SUM(B13:F13)</f>
        <v>1</v>
      </c>
      <c r="K13" s="11"/>
    </row>
    <row r="14" spans="1:11" ht="14.25">
      <c r="A14" s="6" t="s">
        <v>174</v>
      </c>
      <c r="B14" s="5">
        <v>0.80952380952380953</v>
      </c>
      <c r="C14" s="5">
        <v>0.29761904761904762</v>
      </c>
      <c r="D14" s="5">
        <v>-0.19047619047619047</v>
      </c>
      <c r="E14" s="5">
        <v>8.3333333333333329E-2</v>
      </c>
      <c r="G14" s="5">
        <f>SUM(B14:F14)</f>
        <v>1</v>
      </c>
      <c r="K14" s="11"/>
    </row>
    <row r="15" spans="1:11" ht="14.25">
      <c r="A15" s="6" t="s">
        <v>129</v>
      </c>
      <c r="B15" s="14">
        <v>0.13769999999999999</v>
      </c>
      <c r="C15" s="14">
        <v>5.7700000000000001E-2</v>
      </c>
      <c r="D15" s="14">
        <v>2.23E-2</v>
      </c>
      <c r="E15" s="14">
        <v>2.3999999999999998E-3</v>
      </c>
      <c r="F15" s="14"/>
      <c r="G15" s="14">
        <f>SUMPRODUCT(B13:F13,B15:F15)</f>
        <v>3.9431799999999996E-2</v>
      </c>
      <c r="H15" s="14">
        <v>0.10829999999999999</v>
      </c>
      <c r="K15" s="11"/>
    </row>
    <row r="16" spans="1:11" ht="15.75">
      <c r="A16" s="6" t="s">
        <v>130</v>
      </c>
      <c r="B16" s="5">
        <f>B15/$H$15</f>
        <v>1.2714681440443214</v>
      </c>
      <c r="C16" s="5">
        <f>C15/$H$15</f>
        <v>0.53277931671283474</v>
      </c>
      <c r="D16" s="5">
        <f>D15/$H$15</f>
        <v>0.2059095106186519</v>
      </c>
      <c r="E16" s="5">
        <f>E15/$H$15</f>
        <v>2.2160664819944598E-2</v>
      </c>
      <c r="F16" s="5"/>
      <c r="G16" s="5">
        <f>SUMPRODUCT(B13:F13,B16:F16)</f>
        <v>0.36409787626962142</v>
      </c>
      <c r="K16" s="11"/>
    </row>
    <row r="17" spans="1:37" ht="15.75">
      <c r="A17" s="6" t="s">
        <v>175</v>
      </c>
      <c r="B17" s="6">
        <v>0.17</v>
      </c>
      <c r="C17" s="6">
        <v>2</v>
      </c>
      <c r="D17" s="6">
        <v>6.5000000000000002E-2</v>
      </c>
      <c r="E17" s="6">
        <v>2.7000000000000001E-3</v>
      </c>
      <c r="K17" s="11"/>
    </row>
    <row r="18" spans="1:37" ht="15.75">
      <c r="A18" s="6" t="s">
        <v>176</v>
      </c>
      <c r="B18" s="5">
        <v>0.25624999999999998</v>
      </c>
      <c r="C18" s="5">
        <v>3.95425</v>
      </c>
      <c r="D18" s="6">
        <v>0.08</v>
      </c>
      <c r="E18" s="6">
        <v>0.02</v>
      </c>
      <c r="K18" s="11"/>
      <c r="L18" s="16"/>
    </row>
    <row r="19" spans="1:37" ht="14.25">
      <c r="A19" s="6" t="s">
        <v>245</v>
      </c>
      <c r="B19" s="6">
        <v>1.32</v>
      </c>
      <c r="C19" s="6">
        <v>2.0299999999999998</v>
      </c>
      <c r="D19" s="6">
        <v>1.85</v>
      </c>
      <c r="E19" s="6">
        <v>2.08</v>
      </c>
      <c r="H19" s="6">
        <v>1.19</v>
      </c>
      <c r="K19" s="11"/>
      <c r="L19" s="16"/>
    </row>
    <row r="20" spans="1:37" ht="15.75">
      <c r="A20" s="6" t="s">
        <v>244</v>
      </c>
      <c r="B20" s="60">
        <f>(1.32-1.32)/2.048/(1673/1000)^2</f>
        <v>0</v>
      </c>
      <c r="C20" s="5">
        <f>(2.03-1.32)/2.048/(1673/1000)^2</f>
        <v>0.12386155115045785</v>
      </c>
      <c r="D20" s="5">
        <f>(1.85-1.32)/2.048/(1673/1000)^2</f>
        <v>9.2460031140482651E-2</v>
      </c>
      <c r="E20" s="5">
        <f>(2.08-1.32)/2.048/(1673/1000)^2</f>
        <v>0.13258419559767323</v>
      </c>
      <c r="F20" s="8"/>
      <c r="G20" s="13"/>
      <c r="H20" s="8"/>
      <c r="K20" s="11"/>
      <c r="L20" s="16"/>
      <c r="M20" s="16"/>
    </row>
    <row r="21" spans="1:37" ht="15.75">
      <c r="A21" s="46" t="s">
        <v>246</v>
      </c>
      <c r="B21" s="8"/>
      <c r="C21" s="8"/>
      <c r="D21" s="8"/>
      <c r="E21" s="8"/>
      <c r="F21" s="8"/>
      <c r="G21" s="13"/>
      <c r="H21" s="5">
        <f>(1.19-1.32)/2.048/(1673/1000)^2</f>
        <v>-2.2678875562759916E-2</v>
      </c>
      <c r="K21" s="11"/>
      <c r="L21" s="16"/>
      <c r="M21" s="16"/>
    </row>
    <row r="22" spans="1:37" ht="14.25">
      <c r="A22" s="28" t="s">
        <v>179</v>
      </c>
      <c r="G22" s="5">
        <v>0.73699999999999999</v>
      </c>
      <c r="K22" s="11"/>
      <c r="L22" s="16"/>
    </row>
    <row r="23" spans="1:37" ht="14.25">
      <c r="A23" s="28" t="s">
        <v>180</v>
      </c>
      <c r="G23" s="4">
        <v>0.49299999999999999</v>
      </c>
      <c r="K23" s="11"/>
      <c r="L23" s="46"/>
      <c r="M23" s="15"/>
    </row>
    <row r="24" spans="1:37" ht="15">
      <c r="A24" s="29" t="s">
        <v>181</v>
      </c>
      <c r="B24" s="17"/>
      <c r="C24" s="18"/>
      <c r="D24" s="18"/>
      <c r="E24" s="18"/>
      <c r="F24" s="18"/>
      <c r="G24" s="54">
        <v>0.42</v>
      </c>
      <c r="H24" s="17"/>
      <c r="M24" s="5"/>
    </row>
    <row r="25" spans="1:37">
      <c r="A25" s="28"/>
      <c r="C25" s="9"/>
      <c r="D25" s="9"/>
      <c r="E25" s="9"/>
      <c r="F25" s="9"/>
      <c r="G25" s="16"/>
      <c r="H25" s="11"/>
      <c r="M25" s="5"/>
    </row>
    <row r="26" spans="1:37">
      <c r="A26" s="49" t="s">
        <v>190</v>
      </c>
      <c r="B26" s="17"/>
      <c r="C26" s="17"/>
      <c r="D26" s="17"/>
      <c r="E26" s="17"/>
      <c r="F26" s="17"/>
      <c r="G26" s="18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7" ht="15.75">
      <c r="A27" s="17" t="s">
        <v>7</v>
      </c>
      <c r="B27" s="17" t="s">
        <v>8</v>
      </c>
      <c r="C27" s="29" t="s">
        <v>69</v>
      </c>
      <c r="D27" s="29" t="s">
        <v>70</v>
      </c>
      <c r="E27" s="29" t="s">
        <v>71</v>
      </c>
      <c r="F27" s="29" t="s">
        <v>72</v>
      </c>
      <c r="G27" s="29"/>
      <c r="H27" s="29" t="s">
        <v>144</v>
      </c>
      <c r="I27" s="29" t="s">
        <v>73</v>
      </c>
      <c r="J27" s="29" t="s">
        <v>74</v>
      </c>
      <c r="K27" s="29" t="s">
        <v>75</v>
      </c>
      <c r="L27" s="29"/>
      <c r="M27" s="29" t="s">
        <v>76</v>
      </c>
      <c r="N27" s="29" t="s">
        <v>77</v>
      </c>
      <c r="O27" s="29" t="s">
        <v>78</v>
      </c>
      <c r="P27" s="29" t="s">
        <v>79</v>
      </c>
      <c r="Q27" s="29" t="s">
        <v>80</v>
      </c>
      <c r="R27" s="29" t="s">
        <v>81</v>
      </c>
      <c r="S27" s="29" t="s">
        <v>82</v>
      </c>
      <c r="T27" s="29" t="s">
        <v>83</v>
      </c>
      <c r="U27" s="29" t="s">
        <v>84</v>
      </c>
      <c r="V27" s="29" t="s">
        <v>85</v>
      </c>
      <c r="W27" s="29" t="s">
        <v>86</v>
      </c>
      <c r="X27" s="29" t="s">
        <v>87</v>
      </c>
      <c r="Y27" s="29" t="s">
        <v>88</v>
      </c>
      <c r="Z27" s="29" t="s">
        <v>89</v>
      </c>
      <c r="AA27" s="29" t="s">
        <v>90</v>
      </c>
      <c r="AB27" s="29" t="s">
        <v>91</v>
      </c>
      <c r="AC27" s="29" t="s">
        <v>92</v>
      </c>
      <c r="AD27" s="29" t="s">
        <v>93</v>
      </c>
      <c r="AE27" s="29" t="s">
        <v>94</v>
      </c>
      <c r="AF27" s="29" t="s">
        <v>95</v>
      </c>
      <c r="AG27" s="29" t="s">
        <v>96</v>
      </c>
      <c r="AH27" s="29" t="s">
        <v>97</v>
      </c>
      <c r="AI27" s="29" t="s">
        <v>98</v>
      </c>
      <c r="AJ27" s="29" t="s">
        <v>186</v>
      </c>
      <c r="AK27" s="17" t="s">
        <v>99</v>
      </c>
    </row>
    <row r="28" spans="1:37">
      <c r="A28" s="1">
        <v>0.01</v>
      </c>
      <c r="B28" s="2">
        <f>A28</f>
        <v>0.01</v>
      </c>
      <c r="C28" s="4">
        <f>$B$13-A28*$B$14</f>
        <v>0.21790476190476191</v>
      </c>
      <c r="D28" s="4">
        <f>$C$13-A28*$C$14</f>
        <v>8.6023809523809516E-2</v>
      </c>
      <c r="E28" s="4">
        <f>$D$13-A28*$D$14</f>
        <v>7.8904761904761908E-2</v>
      </c>
      <c r="F28" s="4">
        <f>$E$13-A28*$E$14</f>
        <v>0.60716666666666663</v>
      </c>
      <c r="G28" s="4"/>
      <c r="H28" s="4">
        <f t="shared" ref="H28:H48" si="0">C28/SUM(C28:G28)</f>
        <v>0.22010582010582011</v>
      </c>
      <c r="I28" s="4">
        <f t="shared" ref="I28:I48" si="1">D28/SUM(C28:G28)</f>
        <v>8.6892736892736883E-2</v>
      </c>
      <c r="J28" s="4">
        <f t="shared" ref="J28:J48" si="2">E28/SUM(C28:G28)</f>
        <v>7.9701779701779704E-2</v>
      </c>
      <c r="K28" s="4">
        <f t="shared" ref="K28:K48" si="3">F28/SUM(C28:G28)</f>
        <v>0.61329966329966323</v>
      </c>
      <c r="L28" s="4"/>
      <c r="M28" s="5">
        <f>SUMPRODUCT(B13:E13,B16:E16)</f>
        <v>0.36409787626962142</v>
      </c>
      <c r="N28" s="8">
        <f>SUMPRODUCT($B$14:$E$14,$B$16:$E$16)</f>
        <v>1.150474871388999</v>
      </c>
      <c r="O28" s="12">
        <f>G15/(M28+(1-N28)*B28)</f>
        <v>0.10874944118718642</v>
      </c>
      <c r="P28" s="7">
        <f>(G15-O28*B28)/(1-B28)</f>
        <v>3.8731621806190032E-2</v>
      </c>
      <c r="Q28" s="7">
        <f>O28*$B$16</f>
        <v>0.13827145015212899</v>
      </c>
      <c r="R28" s="7">
        <f>O28*$C$16</f>
        <v>5.793945296861179E-2</v>
      </c>
      <c r="S28" s="7">
        <f t="shared" ref="S28:S48" si="4">O28*$D$16</f>
        <v>2.2392544214905424E-2</v>
      </c>
      <c r="T28" s="7">
        <f t="shared" ref="T28:T48" si="5">O28*$E$16</f>
        <v>2.4099599155055162E-3</v>
      </c>
      <c r="U28" s="7">
        <f t="shared" ref="U28:U52" si="6">O28*$F$16</f>
        <v>0</v>
      </c>
      <c r="V28" s="8">
        <f t="shared" ref="V28:V52" si="7">H$21-SUMPRODUCT(Q28:U28,H28:L28,$B$20:$F$20)/SUMPRODUCT(Q28:U28,H28:L28)</f>
        <v>-4.8098984677320204E-2</v>
      </c>
      <c r="W28" s="8">
        <f>(G15*G24+P28*V28*(1-B28))/(B28*O28+P28*(1-B28))</f>
        <v>0.37322754307574452</v>
      </c>
      <c r="X28" s="2">
        <f>W28-V28</f>
        <v>0.42132652775306473</v>
      </c>
      <c r="Y28" s="13">
        <f>W28</f>
        <v>0.37322754307574452</v>
      </c>
      <c r="Z28" s="5">
        <f>SUMPRODUCT(B13:E13,B17:E17)</f>
        <v>0.2230666</v>
      </c>
      <c r="AA28" s="8">
        <f>SUMPRODUCT($B$14:$E$14,$B$17:$E$17)</f>
        <v>0.72070119047619052</v>
      </c>
      <c r="AB28" s="10">
        <f>G22/(Z28+(1-AA28)*B28)</f>
        <v>3.2630892769060997</v>
      </c>
      <c r="AC28" s="10">
        <f>(G22-B28*AB28)/(1-B28)</f>
        <v>0.71148394669791826</v>
      </c>
      <c r="AD28" s="5">
        <f>AB28</f>
        <v>3.2630892769060997</v>
      </c>
      <c r="AE28" s="5">
        <f>SUMPRODUCT(B13:E13,B18:E18)</f>
        <v>0.42816074999999998</v>
      </c>
      <c r="AF28" s="8">
        <f>SUMPRODUCT($B$14:$E$14,$B$18:$E$18)</f>
        <v>1.3707291666666668</v>
      </c>
      <c r="AG28" s="10">
        <f>G23/(AE28+(1-AF28)*B28)</f>
        <v>1.1614936580698925</v>
      </c>
      <c r="AH28" s="10">
        <f>(G23-B28*AG28)/(1-B28)</f>
        <v>0.48624753880737487</v>
      </c>
      <c r="AI28" s="5">
        <f>AG28</f>
        <v>1.1614936580698925</v>
      </c>
      <c r="AJ28" s="5">
        <f t="shared" ref="AJ28:AJ48" si="8">AD28/AI28/0.254*0.17</f>
        <v>1.8803007445468503</v>
      </c>
      <c r="AK28" s="7">
        <f>O28</f>
        <v>0.10874944118718642</v>
      </c>
    </row>
    <row r="29" spans="1:37">
      <c r="A29" s="1">
        <v>0.02</v>
      </c>
      <c r="B29" s="2">
        <f>$A$28/(1-A28)</f>
        <v>1.0101010101010102E-2</v>
      </c>
      <c r="C29" s="4">
        <f t="shared" ref="C29:C48" si="9">H28-$B$14*B29</f>
        <v>0.21192881192881194</v>
      </c>
      <c r="D29" s="4">
        <f t="shared" ref="D29:D48" si="10">I28-B29*$C$14</f>
        <v>8.388648388648387E-2</v>
      </c>
      <c r="E29" s="4">
        <f t="shared" ref="E29:E48" si="11">J28-B29*$D$14</f>
        <v>8.1625781625781629E-2</v>
      </c>
      <c r="F29" s="4">
        <f t="shared" ref="F29:F48" si="12">K28-B29*$E$14</f>
        <v>0.61245791245791237</v>
      </c>
      <c r="G29" s="4"/>
      <c r="H29" s="4">
        <f t="shared" si="0"/>
        <v>0.21409135082604472</v>
      </c>
      <c r="I29" s="4">
        <f t="shared" si="1"/>
        <v>8.4742468415937799E-2</v>
      </c>
      <c r="J29" s="4">
        <f t="shared" si="2"/>
        <v>8.2458697764820219E-2</v>
      </c>
      <c r="K29" s="4">
        <f t="shared" si="3"/>
        <v>0.61870748299319722</v>
      </c>
      <c r="L29" s="4"/>
      <c r="M29" s="5">
        <f>SUMPRODUCT($B$16:$E$16,H29:K29)</f>
        <v>0.34804936616514437</v>
      </c>
      <c r="N29" s="8">
        <f t="shared" ref="N29:N52" si="13">SUMPRODUCT($B$14:$E$14,$B$16:$E$16)</f>
        <v>1.150474871388999</v>
      </c>
      <c r="O29" s="12">
        <f t="shared" ref="O29:O48" si="14">P28/(M29+(1-N29)*B29)</f>
        <v>0.11177008299370945</v>
      </c>
      <c r="P29" s="7">
        <f t="shared" ref="P29:P48" si="15">(P28-O29*B29)/(1-B29)</f>
        <v>3.7986331385909219E-2</v>
      </c>
      <c r="Q29" s="7">
        <f t="shared" ref="Q29:Q48" si="16">O29*$B$16</f>
        <v>0.14211209998369154</v>
      </c>
      <c r="R29" s="7">
        <f t="shared" ref="R29:R48" si="17">O29*$C$16</f>
        <v>5.9548788446325357E-2</v>
      </c>
      <c r="S29" s="7">
        <f t="shared" si="4"/>
        <v>2.3014523091040819E-2</v>
      </c>
      <c r="T29" s="7">
        <f t="shared" si="5"/>
        <v>2.476899346120985E-3</v>
      </c>
      <c r="U29" s="7">
        <f t="shared" si="6"/>
        <v>0</v>
      </c>
      <c r="V29" s="8">
        <f t="shared" si="7"/>
        <v>-4.8479723882120095E-2</v>
      </c>
      <c r="W29" s="8">
        <f t="shared" ref="W29:W48" si="18">(X28*P28+P29*V29*(1-B29))/(B29*O29+P29*(1-B29))</f>
        <v>0.37425994271352009</v>
      </c>
      <c r="X29" s="2">
        <f>W29-V29</f>
        <v>0.42273966659564016</v>
      </c>
      <c r="Y29" s="13">
        <f>SUMPRODUCT($W$28:W29,$O$28:O29)/SUM($O$28:O29)</f>
        <v>0.37375081371867497</v>
      </c>
      <c r="Z29" s="5">
        <f>SUMPRODUCT(H28:K28,$B$17:$E$17)</f>
        <v>0.21803998797498794</v>
      </c>
      <c r="AA29" s="8">
        <f>SUMPRODUCT($B$14:$E$14,$B$17:$E$17)</f>
        <v>0.72070119047619052</v>
      </c>
      <c r="AB29" s="10">
        <f t="shared" ref="AB29:AB48" si="19">AC28/(Z29+(1-AA29)*B29)</f>
        <v>3.2214077670749131</v>
      </c>
      <c r="AC29" s="10">
        <f t="shared" ref="AC29:AC48" si="20">(AC28-B29*AB29)/(1-B29)</f>
        <v>0.68587247914305094</v>
      </c>
      <c r="AD29" s="5">
        <f>SUMPRODUCT(AB$28:AB29,$B$28:$B29)/SUM($B$28:$B29)</f>
        <v>3.2421437945788707</v>
      </c>
      <c r="AE29" s="5">
        <f>SUMPRODUCT(H28:K28,$B$18:$E$18)</f>
        <v>0.41863985690235683</v>
      </c>
      <c r="AF29" s="8">
        <f>SUMPRODUCT($B$14:$E$14,$B$18:$E$18)</f>
        <v>1.3707291666666668</v>
      </c>
      <c r="AG29" s="10">
        <f t="shared" ref="AG29:AG48" si="21">AH28/(AE29+(1-AF29)*B29)</f>
        <v>1.1719770079070762</v>
      </c>
      <c r="AH29" s="10">
        <f t="shared" ref="AH29:AH48" si="22">(AH28-B29*AG29)/(1-B29)</f>
        <v>0.47925029932676561</v>
      </c>
      <c r="AI29" s="5">
        <f>SUMPRODUCT(AG$28:AG29,$B$28:$B29)/SUM($B$28:$B29)</f>
        <v>1.166761673063452</v>
      </c>
      <c r="AJ29" s="5">
        <f t="shared" si="8"/>
        <v>1.8597960579677053</v>
      </c>
      <c r="AK29" s="7">
        <f>SUMPRODUCT($O$28:O29,$B$28:B29)/SUMPRODUCT($B$28:B29)</f>
        <v>0.11026735164272562</v>
      </c>
    </row>
    <row r="30" spans="1:37">
      <c r="A30" s="1">
        <v>0.03</v>
      </c>
      <c r="B30" s="2">
        <f t="shared" ref="B30:B37" si="23">$A$28/(1-A29)</f>
        <v>1.0204081632653062E-2</v>
      </c>
      <c r="C30" s="4">
        <f t="shared" si="9"/>
        <v>0.20583090379008748</v>
      </c>
      <c r="D30" s="4">
        <f t="shared" si="10"/>
        <v>8.1705539358600573E-2</v>
      </c>
      <c r="E30" s="4">
        <f t="shared" si="11"/>
        <v>8.4402332361516036E-2</v>
      </c>
      <c r="F30" s="4">
        <f t="shared" si="12"/>
        <v>0.61785714285714277</v>
      </c>
      <c r="G30" s="4"/>
      <c r="H30" s="4">
        <f t="shared" si="0"/>
        <v>0.20795287187039768</v>
      </c>
      <c r="I30" s="4">
        <f t="shared" si="1"/>
        <v>8.2547864506627391E-2</v>
      </c>
      <c r="J30" s="4">
        <f t="shared" si="2"/>
        <v>8.5272459499263639E-2</v>
      </c>
      <c r="K30" s="4">
        <f t="shared" si="3"/>
        <v>0.62422680412371134</v>
      </c>
      <c r="L30" s="4"/>
      <c r="M30" s="5">
        <f t="shared" ref="M30:M48" si="24">SUMPRODUCT($B$16:$E$16,H30:K30)</f>
        <v>0.33977693827623873</v>
      </c>
      <c r="N30" s="8">
        <f t="shared" si="13"/>
        <v>1.150474871388999</v>
      </c>
      <c r="O30" s="12">
        <f t="shared" si="14"/>
        <v>0.11230536047924773</v>
      </c>
      <c r="P30" s="7">
        <f t="shared" si="15"/>
        <v>3.7220155828245935E-2</v>
      </c>
      <c r="Q30" s="7">
        <f t="shared" si="16"/>
        <v>0.14279268825477759</v>
      </c>
      <c r="R30" s="7">
        <f t="shared" si="17"/>
        <v>5.9833973219322198E-2</v>
      </c>
      <c r="S30" s="7">
        <f t="shared" si="4"/>
        <v>2.312474181613319E-2</v>
      </c>
      <c r="T30" s="7">
        <f t="shared" si="5"/>
        <v>2.4887614510636616E-3</v>
      </c>
      <c r="U30" s="7">
        <f t="shared" si="6"/>
        <v>0</v>
      </c>
      <c r="V30" s="8">
        <f t="shared" si="7"/>
        <v>-4.8887043951236886E-2</v>
      </c>
      <c r="W30" s="8">
        <f t="shared" si="18"/>
        <v>0.37532744881492597</v>
      </c>
      <c r="X30" s="2">
        <f t="shared" ref="X30:X48" si="25">W30-V30</f>
        <v>0.42421449276616285</v>
      </c>
      <c r="Y30" s="13">
        <f>SUMPRODUCT($W$28:W30,$O$28:O30)/SUM($O$28:O30)</f>
        <v>0.37428281892919135</v>
      </c>
      <c r="Z30" s="5">
        <f t="shared" ref="Z30:Z48" si="26">SUMPRODUCT(H29:K29,$B$17:$E$17)</f>
        <v>0.21291079203109814</v>
      </c>
      <c r="AA30" s="8">
        <f t="shared" ref="AA30:AA52" si="27">SUMPRODUCT($B$14:$E$14,$B$17:$E$17)</f>
        <v>0.72070119047619052</v>
      </c>
      <c r="AB30" s="10">
        <f t="shared" si="19"/>
        <v>3.1788561364756056</v>
      </c>
      <c r="AC30" s="10">
        <f t="shared" si="20"/>
        <v>0.66017161669632352</v>
      </c>
      <c r="AD30" s="5">
        <f>SUMPRODUCT(AB$28:AB30,$B$28:$B30)/SUM($B$28:$B30)</f>
        <v>3.220834094040733</v>
      </c>
      <c r="AE30" s="5">
        <f t="shared" ref="AE30:AE48" si="28">SUMPRODUCT(H29:K29,$B$18:$E$18)</f>
        <v>0.40892465986394555</v>
      </c>
      <c r="AF30" s="8">
        <f t="shared" ref="AF30:AF52" si="29">SUMPRODUCT($B$14:$E$14,$B$18:$E$18)</f>
        <v>1.3707291666666668</v>
      </c>
      <c r="AG30" s="10">
        <f t="shared" si="21"/>
        <v>1.1829201695683587</v>
      </c>
      <c r="AH30" s="10">
        <f t="shared" si="22"/>
        <v>0.47199597076757394</v>
      </c>
      <c r="AI30" s="5">
        <f>SUMPRODUCT(AG$28:AG30,$B$28:$B30)/SUM($B$28:$B30)</f>
        <v>1.1722024293180802</v>
      </c>
      <c r="AJ30" s="5">
        <f t="shared" si="8"/>
        <v>1.8389966683547099</v>
      </c>
      <c r="AK30" s="7">
        <f>SUMPRODUCT($O$28:O30,$B$28:B30)/SUMPRODUCT($B$28:B30)</f>
        <v>0.11095357324267016</v>
      </c>
    </row>
    <row r="31" spans="1:37">
      <c r="A31" s="1">
        <v>0.04</v>
      </c>
      <c r="B31" s="2">
        <f t="shared" si="23"/>
        <v>1.0309278350515464E-2</v>
      </c>
      <c r="C31" s="4">
        <f t="shared" si="9"/>
        <v>0.19960726558664707</v>
      </c>
      <c r="D31" s="4">
        <f t="shared" si="10"/>
        <v>7.947962690230731E-2</v>
      </c>
      <c r="E31" s="4">
        <f t="shared" si="11"/>
        <v>8.7236131566028496E-2</v>
      </c>
      <c r="F31" s="4">
        <f t="shared" si="12"/>
        <v>0.62336769759450172</v>
      </c>
      <c r="G31" s="4"/>
      <c r="H31" s="4">
        <f t="shared" si="0"/>
        <v>0.20168650793650797</v>
      </c>
      <c r="I31" s="4">
        <f t="shared" si="1"/>
        <v>8.0307539682539675E-2</v>
      </c>
      <c r="J31" s="4">
        <f t="shared" si="2"/>
        <v>8.814484126984129E-2</v>
      </c>
      <c r="K31" s="4">
        <f t="shared" si="3"/>
        <v>0.62986111111111109</v>
      </c>
      <c r="L31" s="4"/>
      <c r="M31" s="5">
        <f t="shared" si="24"/>
        <v>0.33133216813964744</v>
      </c>
      <c r="N31" s="8">
        <f t="shared" si="13"/>
        <v>1.150474871388999</v>
      </c>
      <c r="O31" s="12">
        <f t="shared" si="14"/>
        <v>0.1128632919449649</v>
      </c>
      <c r="P31" s="7">
        <f t="shared" si="15"/>
        <v>3.6432206493696773E-2</v>
      </c>
      <c r="Q31" s="7">
        <f t="shared" si="16"/>
        <v>0.14350208033999692</v>
      </c>
      <c r="R31" s="7">
        <f t="shared" si="17"/>
        <v>6.0131227564399585E-2</v>
      </c>
      <c r="S31" s="7">
        <f t="shared" si="4"/>
        <v>2.3239625211197761E-2</v>
      </c>
      <c r="T31" s="7">
        <f t="shared" si="5"/>
        <v>2.5011255832679204E-3</v>
      </c>
      <c r="U31" s="7">
        <f t="shared" si="6"/>
        <v>0</v>
      </c>
      <c r="V31" s="8">
        <f t="shared" si="7"/>
        <v>-4.9323829133035652E-2</v>
      </c>
      <c r="W31" s="8">
        <f t="shared" si="18"/>
        <v>0.37643257559176874</v>
      </c>
      <c r="X31" s="2">
        <f t="shared" si="25"/>
        <v>0.42575640472480436</v>
      </c>
      <c r="Y31" s="13">
        <f>SUMPRODUCT($W$28:W31,$O$28:O31)/SUM($O$28:O31)</f>
        <v>0.3748272098880614</v>
      </c>
      <c r="Z31" s="5">
        <f t="shared" si="26"/>
        <v>0.20767583946980855</v>
      </c>
      <c r="AA31" s="8">
        <f t="shared" si="27"/>
        <v>0.72070119047619052</v>
      </c>
      <c r="AB31" s="10">
        <f t="shared" si="19"/>
        <v>3.1353848758240384</v>
      </c>
      <c r="AC31" s="10">
        <f t="shared" si="20"/>
        <v>0.63438814524707643</v>
      </c>
      <c r="AD31" s="5">
        <f>SUMPRODUCT(AB$28:AB31,$B$28:$B31)/SUM($B$28:$B31)</f>
        <v>3.1991442395974898</v>
      </c>
      <c r="AE31" s="5">
        <f t="shared" si="28"/>
        <v>0.39900914948453609</v>
      </c>
      <c r="AF31" s="8">
        <f t="shared" si="29"/>
        <v>1.3707291666666668</v>
      </c>
      <c r="AG31" s="10">
        <f t="shared" si="21"/>
        <v>1.1943604741966345</v>
      </c>
      <c r="AH31" s="10">
        <f t="shared" si="22"/>
        <v>0.46447134052352118</v>
      </c>
      <c r="AI31" s="5">
        <f>SUMPRODUCT(AG$28:AG31,$B$28:$B31)/SUM($B$28:$B31)</f>
        <v>1.1778268782971673</v>
      </c>
      <c r="AJ31" s="5">
        <f t="shared" si="8"/>
        <v>1.8178898528235554</v>
      </c>
      <c r="AK31" s="7">
        <f>SUMPRODUCT($O$28:O31,$B$28:B31)/SUMPRODUCT($B$28:B31)</f>
        <v>0.11143832338485718</v>
      </c>
    </row>
    <row r="32" spans="1:37">
      <c r="A32" s="1">
        <v>0.05</v>
      </c>
      <c r="B32" s="2">
        <f t="shared" si="23"/>
        <v>1.0416666666666668E-2</v>
      </c>
      <c r="C32" s="4">
        <f t="shared" si="9"/>
        <v>0.19325396825396829</v>
      </c>
      <c r="D32" s="4">
        <f t="shared" si="10"/>
        <v>7.7207341269841259E-2</v>
      </c>
      <c r="E32" s="4">
        <f t="shared" si="11"/>
        <v>9.0128968253968281E-2</v>
      </c>
      <c r="F32" s="4">
        <f t="shared" si="12"/>
        <v>0.62899305555555551</v>
      </c>
      <c r="G32" s="4"/>
      <c r="H32" s="4">
        <f t="shared" si="0"/>
        <v>0.19528822055137848</v>
      </c>
      <c r="I32" s="4">
        <f t="shared" si="1"/>
        <v>7.8020050125313281E-2</v>
      </c>
      <c r="J32" s="4">
        <f t="shared" si="2"/>
        <v>9.1077694235589007E-2</v>
      </c>
      <c r="K32" s="4">
        <f t="shared" si="3"/>
        <v>0.6356140350877193</v>
      </c>
      <c r="L32" s="4"/>
      <c r="M32" s="5">
        <f t="shared" si="24"/>
        <v>0.32270961336860166</v>
      </c>
      <c r="N32" s="8">
        <f t="shared" si="13"/>
        <v>1.150474871388999</v>
      </c>
      <c r="O32" s="12">
        <f t="shared" si="14"/>
        <v>0.11344572672493403</v>
      </c>
      <c r="P32" s="7">
        <f t="shared" si="15"/>
        <v>3.562153785968375E-2</v>
      </c>
      <c r="Q32" s="7">
        <f t="shared" si="16"/>
        <v>0.14424262760871115</v>
      </c>
      <c r="R32" s="7">
        <f t="shared" si="17"/>
        <v>6.0441536768501322E-2</v>
      </c>
      <c r="S32" s="7">
        <f t="shared" si="4"/>
        <v>2.3359554071708484E-2</v>
      </c>
      <c r="T32" s="7">
        <f t="shared" si="5"/>
        <v>2.5140327252062941E-3</v>
      </c>
      <c r="U32" s="7">
        <f t="shared" si="6"/>
        <v>0</v>
      </c>
      <c r="V32" s="8">
        <f t="shared" si="7"/>
        <v>-4.9793396622423693E-2</v>
      </c>
      <c r="W32" s="8">
        <f t="shared" si="18"/>
        <v>0.37757812211870179</v>
      </c>
      <c r="X32" s="2">
        <f t="shared" si="25"/>
        <v>0.4273715187411255</v>
      </c>
      <c r="Y32" s="13">
        <f>SUMPRODUCT($W$28:W32,$O$28:O32)/SUM($O$28:O32)</f>
        <v>0.37538535747185636</v>
      </c>
      <c r="Z32" s="5">
        <f t="shared" si="26"/>
        <v>0.2023318253968254</v>
      </c>
      <c r="AA32" s="8">
        <f t="shared" si="27"/>
        <v>0.72070119047619052</v>
      </c>
      <c r="AB32" s="10">
        <f t="shared" si="19"/>
        <v>3.0909397448008442</v>
      </c>
      <c r="AC32" s="10">
        <f t="shared" si="20"/>
        <v>0.60852970735703671</v>
      </c>
      <c r="AD32" s="5">
        <f>SUMPRODUCT(AB$28:AB32,$B$28:$B32)/SUM($B$28:$B32)</f>
        <v>3.1770570897785504</v>
      </c>
      <c r="AE32" s="5">
        <f t="shared" si="28"/>
        <v>0.38888706597222217</v>
      </c>
      <c r="AF32" s="8">
        <f t="shared" si="29"/>
        <v>1.3707291666666668</v>
      </c>
      <c r="AG32" s="10">
        <f t="shared" si="21"/>
        <v>1.206339780570195</v>
      </c>
      <c r="AH32" s="10">
        <f t="shared" si="22"/>
        <v>0.45666219904934563</v>
      </c>
      <c r="AI32" s="5">
        <f>SUMPRODUCT(AG$28:AG32,$B$28:$B32)/SUM($B$28:$B32)</f>
        <v>1.1836470500512215</v>
      </c>
      <c r="AJ32" s="5">
        <f t="shared" si="8"/>
        <v>1.7964618695070069</v>
      </c>
      <c r="AK32" s="7">
        <f>SUMPRODUCT($O$28:O32,$B$28:B32)/SUMPRODUCT($B$28:B32)</f>
        <v>0.11184808287223008</v>
      </c>
    </row>
    <row r="33" spans="1:37">
      <c r="A33" s="1">
        <v>0.06</v>
      </c>
      <c r="B33" s="2">
        <f t="shared" si="23"/>
        <v>1.0526315789473686E-2</v>
      </c>
      <c r="C33" s="4">
        <f t="shared" si="9"/>
        <v>0.18676691729323311</v>
      </c>
      <c r="D33" s="4">
        <f t="shared" si="10"/>
        <v>7.488721804511278E-2</v>
      </c>
      <c r="E33" s="4">
        <f t="shared" si="11"/>
        <v>9.3082706766917322E-2</v>
      </c>
      <c r="F33" s="4">
        <f t="shared" si="12"/>
        <v>0.63473684210526315</v>
      </c>
      <c r="G33" s="4"/>
      <c r="H33" s="4">
        <f t="shared" si="0"/>
        <v>0.18875379939209727</v>
      </c>
      <c r="I33" s="4">
        <f t="shared" si="1"/>
        <v>7.5683890577507587E-2</v>
      </c>
      <c r="J33" s="4">
        <f t="shared" si="2"/>
        <v>9.40729483282675E-2</v>
      </c>
      <c r="K33" s="4">
        <f t="shared" si="3"/>
        <v>0.64148936170212756</v>
      </c>
      <c r="L33" s="4"/>
      <c r="M33" s="5">
        <f t="shared" si="24"/>
        <v>0.31390359998540585</v>
      </c>
      <c r="N33" s="8">
        <f t="shared" si="13"/>
        <v>1.150474871388999</v>
      </c>
      <c r="O33" s="12">
        <f t="shared" si="14"/>
        <v>0.11405474297501585</v>
      </c>
      <c r="P33" s="7">
        <f t="shared" si="15"/>
        <v>3.4787142060584475E-2</v>
      </c>
      <c r="Q33" s="7">
        <f t="shared" si="16"/>
        <v>0.1450169723698955</v>
      </c>
      <c r="R33" s="7">
        <f t="shared" si="17"/>
        <v>6.0766008030086929E-2</v>
      </c>
      <c r="S33" s="7">
        <f t="shared" si="4"/>
        <v>2.3484956309721639E-2</v>
      </c>
      <c r="T33" s="7">
        <f t="shared" si="5"/>
        <v>2.5275289301942569E-3</v>
      </c>
      <c r="U33" s="7">
        <f t="shared" si="6"/>
        <v>0</v>
      </c>
      <c r="V33" s="8">
        <f t="shared" si="7"/>
        <v>-5.0299580963730689E-2</v>
      </c>
      <c r="W33" s="8">
        <f t="shared" si="18"/>
        <v>0.37876721781043415</v>
      </c>
      <c r="X33" s="2">
        <f t="shared" si="25"/>
        <v>0.42906679877416487</v>
      </c>
      <c r="Y33" s="13">
        <f>SUMPRODUCT($W$28:W33,$O$28:O33)/SUM($O$28:O33)</f>
        <v>0.3759583279368382</v>
      </c>
      <c r="Z33" s="5">
        <f t="shared" si="26"/>
        <v>0.19687530576441103</v>
      </c>
      <c r="AA33" s="8">
        <f t="shared" si="27"/>
        <v>0.72070119047619052</v>
      </c>
      <c r="AB33" s="10">
        <f t="shared" si="19"/>
        <v>3.0454611231743525</v>
      </c>
      <c r="AC33" s="10">
        <f t="shared" si="20"/>
        <v>0.58260490506110785</v>
      </c>
      <c r="AD33" s="5">
        <f>SUMPRODUCT(AB$28:AB33,$B$28:$B33)/SUM($B$28:$B33)</f>
        <v>3.1545541613072592</v>
      </c>
      <c r="AE33" s="5">
        <f t="shared" si="28"/>
        <v>0.37855188596491229</v>
      </c>
      <c r="AF33" s="8">
        <f t="shared" si="29"/>
        <v>1.3707291666666668</v>
      </c>
      <c r="AG33" s="10">
        <f t="shared" si="21"/>
        <v>1.2189052197475208</v>
      </c>
      <c r="AH33" s="10">
        <f t="shared" si="22"/>
        <v>0.44855323074404591</v>
      </c>
      <c r="AI33" s="5">
        <f>SUMPRODUCT(AG$28:AG33,$B$28:$B33)/SUM($B$28:$B33)</f>
        <v>1.1896762019407381</v>
      </c>
      <c r="AJ33" s="5">
        <f t="shared" si="8"/>
        <v>1.7746978327453018</v>
      </c>
      <c r="AK33" s="7">
        <f>SUMPRODUCT($O$28:O33,$B$28:B33)/SUMPRODUCT($B$28:B33)</f>
        <v>0.1122254220546899</v>
      </c>
    </row>
    <row r="34" spans="1:37">
      <c r="A34" s="1">
        <v>7.0000000000000007E-2</v>
      </c>
      <c r="B34" s="2">
        <f t="shared" si="23"/>
        <v>1.0638297872340427E-2</v>
      </c>
      <c r="C34" s="4">
        <f t="shared" si="9"/>
        <v>0.18014184397163122</v>
      </c>
      <c r="D34" s="4">
        <f t="shared" si="10"/>
        <v>7.2517730496453894E-2</v>
      </c>
      <c r="E34" s="4">
        <f t="shared" si="11"/>
        <v>9.6099290780141872E-2</v>
      </c>
      <c r="F34" s="4">
        <f t="shared" si="12"/>
        <v>0.64060283687943254</v>
      </c>
      <c r="G34" s="4"/>
      <c r="H34" s="4">
        <f t="shared" si="0"/>
        <v>0.18207885304659502</v>
      </c>
      <c r="I34" s="4">
        <f t="shared" si="1"/>
        <v>7.3297491039426524E-2</v>
      </c>
      <c r="J34" s="4">
        <f t="shared" si="2"/>
        <v>9.7132616487455234E-2</v>
      </c>
      <c r="K34" s="4">
        <f t="shared" si="3"/>
        <v>0.64749103942652331</v>
      </c>
      <c r="L34" s="4"/>
      <c r="M34" s="5">
        <f t="shared" si="24"/>
        <v>0.30490820997031348</v>
      </c>
      <c r="N34" s="8">
        <f t="shared" si="13"/>
        <v>1.150474871388999</v>
      </c>
      <c r="O34" s="12">
        <f t="shared" si="14"/>
        <v>0.11469268641685849</v>
      </c>
      <c r="P34" s="7">
        <f t="shared" si="15"/>
        <v>3.3927942658904107E-2</v>
      </c>
      <c r="Q34" s="7">
        <f t="shared" si="16"/>
        <v>0.14582809713390041</v>
      </c>
      <c r="R34" s="7">
        <f t="shared" si="17"/>
        <v>6.1105891101133292E-2</v>
      </c>
      <c r="S34" s="7">
        <f t="shared" si="4"/>
        <v>2.3616314931633835E-2</v>
      </c>
      <c r="T34" s="7">
        <f t="shared" si="5"/>
        <v>2.5416661809830139E-3</v>
      </c>
      <c r="U34" s="7">
        <f t="shared" si="6"/>
        <v>0</v>
      </c>
      <c r="V34" s="8">
        <f t="shared" si="7"/>
        <v>-5.0846838999887192E-2</v>
      </c>
      <c r="W34" s="8">
        <f t="shared" si="18"/>
        <v>0.38000337750537133</v>
      </c>
      <c r="X34" s="2">
        <f t="shared" si="25"/>
        <v>0.43085021650525851</v>
      </c>
      <c r="Y34" s="13">
        <f>SUMPRODUCT($W$28:W34,$O$28:O34)/SUM($O$28:O34)</f>
        <v>0.37654716991396903</v>
      </c>
      <c r="Z34" s="5">
        <f t="shared" si="26"/>
        <v>0.19130268996960484</v>
      </c>
      <c r="AA34" s="8">
        <f t="shared" si="27"/>
        <v>0.72070119047619052</v>
      </c>
      <c r="AB34" s="10">
        <f t="shared" si="19"/>
        <v>2.9988832438077075</v>
      </c>
      <c r="AC34" s="10">
        <f t="shared" si="20"/>
        <v>0.55662341754770361</v>
      </c>
      <c r="AD34" s="5">
        <f>SUMPRODUCT(AB$28:AB34,$B$28:$B34)/SUM($B$28:$B34)</f>
        <v>3.1316154720516756</v>
      </c>
      <c r="AE34" s="5">
        <f t="shared" si="28"/>
        <v>0.36799680851063821</v>
      </c>
      <c r="AF34" s="8">
        <f t="shared" si="29"/>
        <v>1.3707291666666668</v>
      </c>
      <c r="AG34" s="10">
        <f t="shared" si="21"/>
        <v>1.232110096913732</v>
      </c>
      <c r="AH34" s="10">
        <f t="shared" si="22"/>
        <v>0.44012788809706005</v>
      </c>
      <c r="AI34" s="5">
        <f>SUMPRODUCT(AG$28:AG34,$B$28:$B34)/SUM($B$28:$B34)</f>
        <v>1.1959289943461813</v>
      </c>
      <c r="AJ34" s="5">
        <f t="shared" si="8"/>
        <v>1.7525815672372416</v>
      </c>
      <c r="AK34" s="7">
        <f>SUMPRODUCT($O$28:O34,$B$28:B34)/SUMPRODUCT($B$28:B34)</f>
        <v>0.11258898264406797</v>
      </c>
    </row>
    <row r="35" spans="1:37">
      <c r="A35" s="1">
        <v>0.08</v>
      </c>
      <c r="B35" s="2">
        <f t="shared" si="23"/>
        <v>1.0752688172043012E-2</v>
      </c>
      <c r="C35" s="4">
        <f t="shared" si="9"/>
        <v>0.17337429595494114</v>
      </c>
      <c r="D35" s="4">
        <f t="shared" si="10"/>
        <v>7.0097286226318486E-2</v>
      </c>
      <c r="E35" s="4">
        <f t="shared" si="11"/>
        <v>9.9180747567844382E-2</v>
      </c>
      <c r="F35" s="4">
        <f t="shared" si="12"/>
        <v>0.64659498207885302</v>
      </c>
      <c r="G35" s="4"/>
      <c r="H35" s="4">
        <f t="shared" si="0"/>
        <v>0.17525879917184267</v>
      </c>
      <c r="I35" s="4">
        <f t="shared" si="1"/>
        <v>7.0859213250517597E-2</v>
      </c>
      <c r="J35" s="4">
        <f t="shared" si="2"/>
        <v>0.10025879917184269</v>
      </c>
      <c r="K35" s="4">
        <f t="shared" si="3"/>
        <v>0.65362318840579703</v>
      </c>
      <c r="L35" s="4"/>
      <c r="M35" s="5">
        <f t="shared" si="24"/>
        <v>0.29571726799837128</v>
      </c>
      <c r="N35" s="8">
        <f t="shared" si="13"/>
        <v>1.150474871388999</v>
      </c>
      <c r="O35" s="12">
        <f t="shared" si="14"/>
        <v>0.11536221756257459</v>
      </c>
      <c r="P35" s="7">
        <f t="shared" si="15"/>
        <v>3.3042787496907693E-2</v>
      </c>
      <c r="Q35" s="7">
        <f t="shared" si="16"/>
        <v>0.14667938465712393</v>
      </c>
      <c r="R35" s="7">
        <f t="shared" si="17"/>
        <v>6.1462603447465874E-2</v>
      </c>
      <c r="S35" s="7">
        <f t="shared" si="4"/>
        <v>2.3754177762192182E-2</v>
      </c>
      <c r="T35" s="7">
        <f t="shared" si="5"/>
        <v>2.5565034362897416E-3</v>
      </c>
      <c r="U35" s="7">
        <f t="shared" si="6"/>
        <v>0</v>
      </c>
      <c r="V35" s="8">
        <f t="shared" si="7"/>
        <v>-5.1440381449870939E-2</v>
      </c>
      <c r="W35" s="8">
        <f t="shared" si="18"/>
        <v>0.38129056873612061</v>
      </c>
      <c r="X35" s="2">
        <f t="shared" si="25"/>
        <v>0.43273095018599156</v>
      </c>
      <c r="Y35" s="13">
        <f>SUMPRODUCT($W$28:W35,$O$28:O35)/SUM($O$28:O35)</f>
        <v>0.37715299655589163</v>
      </c>
      <c r="Z35" s="5">
        <f t="shared" si="26"/>
        <v>0.18561023297491042</v>
      </c>
      <c r="AA35" s="8">
        <f t="shared" si="27"/>
        <v>0.72070119047619052</v>
      </c>
      <c r="AB35" s="10">
        <f t="shared" si="19"/>
        <v>2.9511332803130297</v>
      </c>
      <c r="AC35" s="10">
        <f t="shared" si="20"/>
        <v>0.53059613643068915</v>
      </c>
      <c r="AD35" s="5">
        <f>SUMPRODUCT(AB$28:AB35,$B$28:$B35)/SUM($B$28:$B35)</f>
        <v>3.1082193587420539</v>
      </c>
      <c r="AE35" s="5">
        <f t="shared" si="28"/>
        <v>0.35721474014336918</v>
      </c>
      <c r="AF35" s="8">
        <f t="shared" si="29"/>
        <v>1.3707291666666668</v>
      </c>
      <c r="AG35" s="10">
        <f t="shared" si="21"/>
        <v>1.2460149915597247</v>
      </c>
      <c r="AH35" s="10">
        <f t="shared" si="22"/>
        <v>0.43136824566811804</v>
      </c>
      <c r="AI35" s="5">
        <f>SUMPRODUCT(AG$28:AG35,$B$28:$B35)/SUM($B$28:$B35)</f>
        <v>1.202421699552966</v>
      </c>
      <c r="AJ35" s="5">
        <f t="shared" si="8"/>
        <v>1.730095436563122</v>
      </c>
      <c r="AK35" s="7">
        <f>SUMPRODUCT($O$28:O35,$B$28:B35)/SUMPRODUCT($B$28:B35)</f>
        <v>0.11294848026409653</v>
      </c>
    </row>
    <row r="36" spans="1:37">
      <c r="A36" s="1">
        <v>0.09</v>
      </c>
      <c r="B36" s="2">
        <f t="shared" si="23"/>
        <v>1.0869565217391304E-2</v>
      </c>
      <c r="C36" s="4">
        <f t="shared" si="9"/>
        <v>0.16645962732919256</v>
      </c>
      <c r="D36" s="4">
        <f t="shared" si="10"/>
        <v>6.7624223602484476E-2</v>
      </c>
      <c r="E36" s="4">
        <f t="shared" si="11"/>
        <v>0.10232919254658389</v>
      </c>
      <c r="F36" s="4">
        <f t="shared" si="12"/>
        <v>0.6527173913043478</v>
      </c>
      <c r="G36" s="4"/>
      <c r="H36" s="4">
        <f t="shared" si="0"/>
        <v>0.16828885400313973</v>
      </c>
      <c r="I36" s="4">
        <f t="shared" si="1"/>
        <v>6.8367346938775511E-2</v>
      </c>
      <c r="J36" s="4">
        <f t="shared" si="2"/>
        <v>0.10345368916797491</v>
      </c>
      <c r="K36" s="4">
        <f t="shared" si="3"/>
        <v>0.65989010989010988</v>
      </c>
      <c r="L36" s="4"/>
      <c r="M36" s="5">
        <f t="shared" si="24"/>
        <v>0.28632432730177093</v>
      </c>
      <c r="N36" s="8">
        <f t="shared" si="13"/>
        <v>1.150474871388999</v>
      </c>
      <c r="O36" s="12">
        <f t="shared" si="14"/>
        <v>0.11606636973479306</v>
      </c>
      <c r="P36" s="7">
        <f t="shared" si="15"/>
        <v>3.2130440439348512E-2</v>
      </c>
      <c r="Q36" s="7">
        <f t="shared" si="16"/>
        <v>0.14757469171265933</v>
      </c>
      <c r="R36" s="7">
        <f t="shared" si="17"/>
        <v>6.1837761160642289E-2</v>
      </c>
      <c r="S36" s="7">
        <f t="shared" si="4"/>
        <v>2.389916939137475E-2</v>
      </c>
      <c r="T36" s="7">
        <f t="shared" si="5"/>
        <v>2.5721079165605112E-3</v>
      </c>
      <c r="U36" s="7">
        <f t="shared" si="6"/>
        <v>0</v>
      </c>
      <c r="V36" s="8">
        <f t="shared" si="7"/>
        <v>-5.2086339344774191E-2</v>
      </c>
      <c r="W36" s="8">
        <f t="shared" si="18"/>
        <v>0.3826332946247511</v>
      </c>
      <c r="X36" s="2">
        <f t="shared" si="25"/>
        <v>0.43471963396952529</v>
      </c>
      <c r="Y36" s="13">
        <f>SUMPRODUCT($W$28:W36,$O$28:O36)/SUM($O$28:O36)</f>
        <v>0.37777702492000786</v>
      </c>
      <c r="Z36" s="5">
        <f t="shared" si="26"/>
        <v>0.17979402691511387</v>
      </c>
      <c r="AA36" s="8">
        <f t="shared" si="27"/>
        <v>0.72070119047619052</v>
      </c>
      <c r="AB36" s="10">
        <f t="shared" si="19"/>
        <v>2.9021302543986054</v>
      </c>
      <c r="AC36" s="10">
        <f t="shared" si="20"/>
        <v>0.50453532194752526</v>
      </c>
      <c r="AD36" s="5">
        <f>SUMPRODUCT(AB$28:AB36,$B$28:$B36)/SUM($B$28:$B36)</f>
        <v>3.0843422641847051</v>
      </c>
      <c r="AE36" s="5">
        <f t="shared" si="28"/>
        <v>0.34619827898550726</v>
      </c>
      <c r="AF36" s="8">
        <f t="shared" si="29"/>
        <v>1.3707291666666668</v>
      </c>
      <c r="AG36" s="10">
        <f t="shared" si="21"/>
        <v>1.2606891101463804</v>
      </c>
      <c r="AH36" s="10">
        <f t="shared" si="22"/>
        <v>0.42225482957495031</v>
      </c>
      <c r="AI36" s="5">
        <f>SUMPRODUCT(AG$28:AG36,$B$28:$B36)/SUM($B$28:$B36)</f>
        <v>1.209172451742331</v>
      </c>
      <c r="AJ36" s="5">
        <f t="shared" si="8"/>
        <v>1.7072201402444822</v>
      </c>
      <c r="AK36" s="7">
        <f>SUMPRODUCT($O$28:O36,$B$28:B36)/SUMPRODUCT($B$28:B36)</f>
        <v>0.11330971305196443</v>
      </c>
    </row>
    <row r="37" spans="1:37">
      <c r="A37" s="1">
        <v>0.1</v>
      </c>
      <c r="B37" s="2">
        <f t="shared" si="23"/>
        <v>1.0989010989010988E-2</v>
      </c>
      <c r="C37" s="4">
        <f t="shared" si="9"/>
        <v>0.15939298796441653</v>
      </c>
      <c r="D37" s="4">
        <f t="shared" si="10"/>
        <v>6.5096807953950814E-2</v>
      </c>
      <c r="E37" s="4">
        <f t="shared" si="11"/>
        <v>0.10554683411826273</v>
      </c>
      <c r="F37" s="4">
        <f t="shared" si="12"/>
        <v>0.65897435897435896</v>
      </c>
      <c r="G37" s="4"/>
      <c r="H37" s="4">
        <f t="shared" si="0"/>
        <v>0.16116402116402115</v>
      </c>
      <c r="I37" s="4">
        <f t="shared" si="1"/>
        <v>6.582010582010582E-2</v>
      </c>
      <c r="J37" s="4">
        <f t="shared" si="2"/>
        <v>0.10671957671957676</v>
      </c>
      <c r="K37" s="4">
        <f t="shared" si="3"/>
        <v>0.66629629629629628</v>
      </c>
      <c r="L37" s="4"/>
      <c r="M37" s="5">
        <f t="shared" si="24"/>
        <v>0.27672265458969064</v>
      </c>
      <c r="N37" s="8">
        <f t="shared" si="13"/>
        <v>1.150474871388999</v>
      </c>
      <c r="O37" s="12">
        <f t="shared" si="14"/>
        <v>0.11680862096538082</v>
      </c>
      <c r="P37" s="7">
        <f t="shared" si="15"/>
        <v>3.1189571766837041E-2</v>
      </c>
      <c r="Q37" s="7">
        <f t="shared" si="16"/>
        <v>0.14851844050722937</v>
      </c>
      <c r="R37" s="7">
        <f t="shared" si="17"/>
        <v>6.2233217264104093E-2</v>
      </c>
      <c r="S37" s="7">
        <f t="shared" si="4"/>
        <v>2.4052005979021168E-2</v>
      </c>
      <c r="T37" s="7">
        <f t="shared" si="5"/>
        <v>2.5885566972937576E-3</v>
      </c>
      <c r="U37" s="7">
        <f t="shared" si="6"/>
        <v>0</v>
      </c>
      <c r="V37" s="8">
        <f t="shared" si="7"/>
        <v>-5.2791976594418075E-2</v>
      </c>
      <c r="W37" s="8">
        <f t="shared" si="18"/>
        <v>0.3840366970435426</v>
      </c>
      <c r="X37" s="2">
        <f t="shared" si="25"/>
        <v>0.43682867363796068</v>
      </c>
      <c r="Y37" s="13">
        <f>SUMPRODUCT($W$28:W37,$O$28:O37)/SUM($O$28:O37)</f>
        <v>0.37842060535820032</v>
      </c>
      <c r="Z37" s="5">
        <f t="shared" si="26"/>
        <v>0.17384999215070643</v>
      </c>
      <c r="AA37" s="8">
        <f t="shared" si="27"/>
        <v>0.72070119047619052</v>
      </c>
      <c r="AB37" s="10">
        <f t="shared" si="19"/>
        <v>2.8517837176083822</v>
      </c>
      <c r="AC37" s="10">
        <f t="shared" si="20"/>
        <v>0.47845478421796017</v>
      </c>
      <c r="AD37" s="5">
        <f>SUMPRODUCT(AB$28:AB37,$B$28:$B37)/SUM($B$28:$B37)</f>
        <v>3.059958487322183</v>
      </c>
      <c r="AE37" s="5">
        <f t="shared" si="28"/>
        <v>0.33493969780219779</v>
      </c>
      <c r="AF37" s="8">
        <f t="shared" si="29"/>
        <v>1.3707291666666668</v>
      </c>
      <c r="AG37" s="10">
        <f t="shared" si="21"/>
        <v>1.2762119633303177</v>
      </c>
      <c r="AH37" s="10">
        <f t="shared" si="22"/>
        <v>0.41276641697766842</v>
      </c>
      <c r="AI37" s="5">
        <f>SUMPRODUCT(AG$28:AG37,$B$28:$B37)/SUM($B$28:$B37)</f>
        <v>1.2162015483530524</v>
      </c>
      <c r="AJ37" s="5">
        <f t="shared" si="8"/>
        <v>1.6839344718485516</v>
      </c>
      <c r="AK37" s="7">
        <f>SUMPRODUCT($O$28:O37,$B$28:B37)/SUMPRODUCT($B$28:B37)</f>
        <v>0.11367657374609616</v>
      </c>
    </row>
    <row r="38" spans="1:37">
      <c r="A38" s="1">
        <v>0.11</v>
      </c>
      <c r="B38" s="2">
        <f>$A$28/(1-A37)</f>
        <v>1.1111111111111112E-2</v>
      </c>
      <c r="C38" s="4">
        <f t="shared" si="9"/>
        <v>0.15216931216931215</v>
      </c>
      <c r="D38" s="4">
        <f t="shared" si="10"/>
        <v>6.2513227513227507E-2</v>
      </c>
      <c r="E38" s="4">
        <f t="shared" si="11"/>
        <v>0.10883597883597887</v>
      </c>
      <c r="F38" s="4">
        <f t="shared" si="12"/>
        <v>0.66537037037037039</v>
      </c>
      <c r="G38" s="4"/>
      <c r="H38" s="4">
        <f t="shared" si="0"/>
        <v>0.15387907972177634</v>
      </c>
      <c r="I38" s="4">
        <f t="shared" si="1"/>
        <v>6.3215623327982876E-2</v>
      </c>
      <c r="J38" s="4">
        <f t="shared" si="2"/>
        <v>0.11005885500267526</v>
      </c>
      <c r="K38" s="4">
        <f t="shared" si="3"/>
        <v>0.67284644194756549</v>
      </c>
      <c r="L38" s="4"/>
      <c r="M38" s="5">
        <f t="shared" si="24"/>
        <v>0.26690521395149608</v>
      </c>
      <c r="N38" s="8">
        <f t="shared" si="13"/>
        <v>1.150474871388999</v>
      </c>
      <c r="O38" s="12">
        <f t="shared" si="14"/>
        <v>0.11759298392981631</v>
      </c>
      <c r="P38" s="7">
        <f t="shared" si="15"/>
        <v>3.0218746911073228E-2</v>
      </c>
      <c r="Q38" s="7">
        <f t="shared" si="16"/>
        <v>0.14951573302987725</v>
      </c>
      <c r="R38" s="7">
        <f t="shared" si="17"/>
        <v>6.2651109628350882E-2</v>
      </c>
      <c r="S38" s="7">
        <f t="shared" si="4"/>
        <v>2.4213513773175474E-2</v>
      </c>
      <c r="T38" s="7">
        <f t="shared" si="5"/>
        <v>2.6059387020457908E-3</v>
      </c>
      <c r="U38" s="7">
        <f t="shared" si="6"/>
        <v>0</v>
      </c>
      <c r="V38" s="8">
        <f t="shared" si="7"/>
        <v>-5.3565964323793507E-2</v>
      </c>
      <c r="W38" s="8">
        <f t="shared" si="18"/>
        <v>0.38550668639620889</v>
      </c>
      <c r="X38" s="2">
        <f t="shared" si="25"/>
        <v>0.4390726507200024</v>
      </c>
      <c r="Y38" s="13">
        <f>SUMPRODUCT($W$28:W38,$O$28:O38)/SUM($O$28:O38)</f>
        <v>0.37908525061117015</v>
      </c>
      <c r="Z38" s="5">
        <f t="shared" si="26"/>
        <v>0.16777386772486771</v>
      </c>
      <c r="AA38" s="8">
        <f t="shared" si="27"/>
        <v>0.72070119047619052</v>
      </c>
      <c r="AB38" s="10">
        <f t="shared" si="19"/>
        <v>2.7999921481153645</v>
      </c>
      <c r="AC38" s="10">
        <f t="shared" si="20"/>
        <v>0.45237009473596684</v>
      </c>
      <c r="AD38" s="5">
        <f>SUMPRODUCT(AB$28:AB38,$B$28:$B38)/SUM($B$28:$B38)</f>
        <v>3.0350398876687312</v>
      </c>
      <c r="AE38" s="5">
        <f t="shared" si="28"/>
        <v>0.32343092592592593</v>
      </c>
      <c r="AF38" s="8">
        <f t="shared" si="29"/>
        <v>1.3707291666666668</v>
      </c>
      <c r="AG38" s="10">
        <f t="shared" si="21"/>
        <v>1.2926754648225049</v>
      </c>
      <c r="AH38" s="10">
        <f t="shared" si="22"/>
        <v>0.40287979846255789</v>
      </c>
      <c r="AI38" s="5">
        <f>SUMPRODUCT(AG$28:AG38,$B$28:$B38)/SUM($B$28:$B38)</f>
        <v>1.2235318162417645</v>
      </c>
      <c r="AJ38" s="5">
        <f t="shared" si="8"/>
        <v>1.6602150284159363</v>
      </c>
      <c r="AK38" s="7">
        <f>SUMPRODUCT($O$28:O38,$B$28:B38)/SUMPRODUCT($B$28:B38)</f>
        <v>0.11405197410656046</v>
      </c>
    </row>
    <row r="39" spans="1:37">
      <c r="A39" s="1">
        <v>0.12</v>
      </c>
      <c r="B39" s="2">
        <f t="shared" ref="B39:B48" si="30">$A$28/(1-A38)</f>
        <v>1.1235955056179775E-2</v>
      </c>
      <c r="C39" s="4">
        <f t="shared" si="9"/>
        <v>0.14478330658105937</v>
      </c>
      <c r="D39" s="4">
        <f t="shared" si="10"/>
        <v>5.987158908507223E-2</v>
      </c>
      <c r="E39" s="4">
        <f t="shared" si="11"/>
        <v>0.11219903691813807</v>
      </c>
      <c r="F39" s="4">
        <f t="shared" si="12"/>
        <v>0.67191011235955056</v>
      </c>
      <c r="G39" s="4"/>
      <c r="H39" s="4">
        <f t="shared" si="0"/>
        <v>0.14642857142857141</v>
      </c>
      <c r="I39" s="4">
        <f t="shared" si="1"/>
        <v>6.0551948051948051E-2</v>
      </c>
      <c r="J39" s="4">
        <f t="shared" si="2"/>
        <v>0.113474025974026</v>
      </c>
      <c r="K39" s="4">
        <f t="shared" si="3"/>
        <v>0.67954545454545456</v>
      </c>
      <c r="L39" s="4"/>
      <c r="M39" s="5">
        <f t="shared" si="24"/>
        <v>0.25686464966243361</v>
      </c>
      <c r="N39" s="8">
        <f t="shared" si="13"/>
        <v>1.150474871388999</v>
      </c>
      <c r="O39" s="12">
        <f t="shared" si="14"/>
        <v>0.1184241195959079</v>
      </c>
      <c r="P39" s="7">
        <f t="shared" si="15"/>
        <v>2.9216413130563747E-2</v>
      </c>
      <c r="Q39" s="7">
        <f t="shared" si="16"/>
        <v>0.15057249555269178</v>
      </c>
      <c r="R39" s="7">
        <f t="shared" si="17"/>
        <v>6.3093921520626831E-2</v>
      </c>
      <c r="S39" s="7">
        <f t="shared" si="4"/>
        <v>2.43846525114381E-2</v>
      </c>
      <c r="T39" s="7">
        <f t="shared" si="5"/>
        <v>2.6243572209619479E-3</v>
      </c>
      <c r="U39" s="7">
        <f t="shared" si="6"/>
        <v>0</v>
      </c>
      <c r="V39" s="8">
        <f t="shared" si="7"/>
        <v>-5.4418738986515502E-2</v>
      </c>
      <c r="W39" s="8">
        <f t="shared" si="18"/>
        <v>0.3870501068604042</v>
      </c>
      <c r="X39" s="2">
        <f t="shared" si="25"/>
        <v>0.4414688458469197</v>
      </c>
      <c r="Y39" s="13">
        <f>SUMPRODUCT($W$28:W39,$O$28:O39)/SUM($O$28:O39)</f>
        <v>0.3797726688651869</v>
      </c>
      <c r="Z39" s="5">
        <f t="shared" si="26"/>
        <v>0.16156120117710004</v>
      </c>
      <c r="AA39" s="8">
        <f t="shared" si="27"/>
        <v>0.72070119047619052</v>
      </c>
      <c r="AB39" s="10">
        <f t="shared" si="19"/>
        <v>2.7466409839387071</v>
      </c>
      <c r="AC39" s="10">
        <f t="shared" si="20"/>
        <v>0.42629883463139023</v>
      </c>
      <c r="AD39" s="5">
        <f>SUMPRODUCT(AB$28:AB39,$B$28:$B39)/SUM($B$28:$B39)</f>
        <v>3.0095555332180255</v>
      </c>
      <c r="AE39" s="5">
        <f t="shared" si="28"/>
        <v>0.31166352996254681</v>
      </c>
      <c r="AF39" s="8">
        <f t="shared" si="29"/>
        <v>1.3707291666666668</v>
      </c>
      <c r="AG39" s="10">
        <f t="shared" si="21"/>
        <v>1.3101865842996221</v>
      </c>
      <c r="AH39" s="10">
        <f t="shared" si="22"/>
        <v>0.39256949407804581</v>
      </c>
      <c r="AI39" s="5">
        <f>SUMPRODUCT(AG$28:AG39,$B$28:$B39)/SUM($B$28:$B39)</f>
        <v>1.2311890604111024</v>
      </c>
      <c r="AJ39" s="5">
        <f t="shared" si="8"/>
        <v>1.6360358584520049</v>
      </c>
      <c r="AK39" s="7">
        <f>SUMPRODUCT($O$28:O39,$B$28:B39)/SUMPRODUCT($B$28:B39)</f>
        <v>0.11443831852021638</v>
      </c>
    </row>
    <row r="40" spans="1:37">
      <c r="A40" s="1">
        <v>0.13</v>
      </c>
      <c r="B40" s="2">
        <f t="shared" si="30"/>
        <v>1.1363636363636364E-2</v>
      </c>
      <c r="C40" s="4">
        <f t="shared" si="9"/>
        <v>0.1372294372294372</v>
      </c>
      <c r="D40" s="4">
        <f t="shared" si="10"/>
        <v>5.7169913419913419E-2</v>
      </c>
      <c r="E40" s="4">
        <f t="shared" si="11"/>
        <v>0.11563852813852817</v>
      </c>
      <c r="F40" s="4">
        <f t="shared" si="12"/>
        <v>0.67859848484848484</v>
      </c>
      <c r="G40" s="4"/>
      <c r="H40" s="4">
        <f t="shared" si="0"/>
        <v>0.13880678708264912</v>
      </c>
      <c r="I40" s="4">
        <f t="shared" si="1"/>
        <v>5.7827038861521622E-2</v>
      </c>
      <c r="J40" s="4">
        <f t="shared" si="2"/>
        <v>0.11696770662287906</v>
      </c>
      <c r="K40" s="4">
        <f t="shared" si="3"/>
        <v>0.68639846743295019</v>
      </c>
      <c r="L40" s="4"/>
      <c r="M40" s="5">
        <f t="shared" si="24"/>
        <v>0.24659326780350754</v>
      </c>
      <c r="N40" s="8">
        <f t="shared" si="13"/>
        <v>1.150474871388999</v>
      </c>
      <c r="O40" s="12">
        <f t="shared" si="14"/>
        <v>0.11930748245652295</v>
      </c>
      <c r="P40" s="7">
        <f t="shared" si="15"/>
        <v>2.818088359808146E-2</v>
      </c>
      <c r="Q40" s="7">
        <f t="shared" si="16"/>
        <v>0.15169566328959566</v>
      </c>
      <c r="R40" s="7">
        <f t="shared" si="17"/>
        <v>6.356455898191482E-2</v>
      </c>
      <c r="S40" s="7">
        <f t="shared" si="4"/>
        <v>2.4566545325766038E-2</v>
      </c>
      <c r="T40" s="7">
        <f t="shared" si="5"/>
        <v>2.6439331292304256E-3</v>
      </c>
      <c r="U40" s="7">
        <f t="shared" si="6"/>
        <v>0</v>
      </c>
      <c r="V40" s="8">
        <f t="shared" si="7"/>
        <v>-5.5362975703765901E-2</v>
      </c>
      <c r="W40" s="8">
        <f t="shared" si="18"/>
        <v>0.38867494960629673</v>
      </c>
      <c r="X40" s="2">
        <f t="shared" si="25"/>
        <v>0.44403792531006264</v>
      </c>
      <c r="Y40" s="13">
        <f>SUMPRODUCT($W$28:W40,$O$28:O40)/SUM($O$28:O40)</f>
        <v>0.38048480376603488</v>
      </c>
      <c r="Z40" s="5">
        <f t="shared" si="26"/>
        <v>0.15520733766233766</v>
      </c>
      <c r="AA40" s="8">
        <f t="shared" si="27"/>
        <v>0.72070119047619052</v>
      </c>
      <c r="AB40" s="10">
        <f t="shared" si="19"/>
        <v>2.6916001870685777</v>
      </c>
      <c r="AC40" s="10">
        <f t="shared" si="20"/>
        <v>0.40026088805165244</v>
      </c>
      <c r="AD40" s="5">
        <f>SUMPRODUCT(AB$28:AB40,$B$28:$B40)/SUM($B$28:$B40)</f>
        <v>2.9834712776311245</v>
      </c>
      <c r="AE40" s="5">
        <f t="shared" si="28"/>
        <v>0.29962869318181817</v>
      </c>
      <c r="AF40" s="8">
        <f t="shared" si="29"/>
        <v>1.3707291666666668</v>
      </c>
      <c r="AG40" s="10">
        <f t="shared" si="21"/>
        <v>1.3288707375514275</v>
      </c>
      <c r="AH40" s="10">
        <f t="shared" si="22"/>
        <v>0.38180741081973107</v>
      </c>
      <c r="AI40" s="5">
        <f>SUMPRODUCT(AG$28:AG40,$B$28:$B40)/SUM($B$28:$B40)</f>
        <v>1.2392026191184558</v>
      </c>
      <c r="AJ40" s="5">
        <f t="shared" si="8"/>
        <v>1.6113680315243342</v>
      </c>
      <c r="AK40" s="7">
        <f>SUMPRODUCT($O$28:O40,$B$28:B40)/SUMPRODUCT($B$28:B40)</f>
        <v>0.11483777246287613</v>
      </c>
    </row>
    <row r="41" spans="1:37">
      <c r="A41" s="1">
        <v>0.14000000000000001</v>
      </c>
      <c r="B41" s="2">
        <f t="shared" si="30"/>
        <v>1.1494252873563218E-2</v>
      </c>
      <c r="C41" s="4">
        <f t="shared" si="9"/>
        <v>0.12950191570881223</v>
      </c>
      <c r="D41" s="4">
        <f t="shared" si="10"/>
        <v>5.4406130268199238E-2</v>
      </c>
      <c r="E41" s="4">
        <f t="shared" si="11"/>
        <v>0.11915708812260539</v>
      </c>
      <c r="F41" s="4">
        <f t="shared" si="12"/>
        <v>0.68544061302681991</v>
      </c>
      <c r="G41" s="4"/>
      <c r="H41" s="4">
        <f t="shared" si="0"/>
        <v>0.13100775193798447</v>
      </c>
      <c r="I41" s="4">
        <f t="shared" si="1"/>
        <v>5.5038759689922487E-2</v>
      </c>
      <c r="J41" s="4">
        <f t="shared" si="2"/>
        <v>0.12054263565891475</v>
      </c>
      <c r="K41" s="4">
        <f t="shared" si="3"/>
        <v>0.69341085271317826</v>
      </c>
      <c r="L41" s="4"/>
      <c r="M41" s="5">
        <f t="shared" si="24"/>
        <v>0.23608301659902509</v>
      </c>
      <c r="N41" s="8">
        <f t="shared" si="13"/>
        <v>1.150474871388999</v>
      </c>
      <c r="O41" s="12">
        <f t="shared" si="14"/>
        <v>0.12024950842555676</v>
      </c>
      <c r="P41" s="7">
        <f t="shared" si="15"/>
        <v>2.7110318193110817E-2</v>
      </c>
      <c r="Q41" s="7">
        <f t="shared" si="16"/>
        <v>0.15289341930008465</v>
      </c>
      <c r="R41" s="7">
        <f t="shared" si="17"/>
        <v>6.4066450934022398E-2</v>
      </c>
      <c r="S41" s="7">
        <f t="shared" si="4"/>
        <v>2.4760517432039851E-2</v>
      </c>
      <c r="T41" s="7">
        <f t="shared" si="5"/>
        <v>2.6648090509818674E-3</v>
      </c>
      <c r="U41" s="7">
        <f t="shared" si="6"/>
        <v>0</v>
      </c>
      <c r="V41" s="8">
        <f t="shared" si="7"/>
        <v>-5.6414222533390061E-2</v>
      </c>
      <c r="W41" s="8">
        <f t="shared" si="18"/>
        <v>0.39039063205136992</v>
      </c>
      <c r="X41" s="2">
        <f t="shared" si="25"/>
        <v>0.44680485458475999</v>
      </c>
      <c r="Y41" s="13">
        <f>SUMPRODUCT($W$28:W41,$O$28:O41)/SUM($O$28:O41)</f>
        <v>0.38122388450370254</v>
      </c>
      <c r="Z41" s="5">
        <f t="shared" si="26"/>
        <v>0.14870740831964968</v>
      </c>
      <c r="AA41" s="8">
        <f t="shared" si="27"/>
        <v>0.72070119047619052</v>
      </c>
      <c r="AB41" s="10">
        <f t="shared" si="19"/>
        <v>2.6347211949368976</v>
      </c>
      <c r="AC41" s="10">
        <f t="shared" si="20"/>
        <v>0.37427879145996357</v>
      </c>
      <c r="AD41" s="5">
        <f>SUMPRODUCT(AB$28:AB41,$B$28:$B41)/SUM($B$28:$B41)</f>
        <v>2.9567492480014899</v>
      </c>
      <c r="AE41" s="5">
        <f t="shared" si="28"/>
        <v>0.28731719348659002</v>
      </c>
      <c r="AF41" s="8">
        <f t="shared" si="29"/>
        <v>1.3707291666666668</v>
      </c>
      <c r="AG41" s="10">
        <f t="shared" si="21"/>
        <v>1.3488761711797597</v>
      </c>
      <c r="AH41" s="10">
        <f t="shared" si="22"/>
        <v>0.37056242523414934</v>
      </c>
      <c r="AI41" s="5">
        <f>SUMPRODUCT(AG$28:AG41,$B$28:$B41)/SUM($B$28:$B41)</f>
        <v>1.2476060577216199</v>
      </c>
      <c r="AJ41" s="5">
        <f t="shared" si="8"/>
        <v>1.5861791066181261</v>
      </c>
      <c r="AK41" s="7">
        <f>SUMPRODUCT($O$28:O41,$B$28:B41)/SUMPRODUCT($B$28:B41)</f>
        <v>0.11525243205987268</v>
      </c>
    </row>
    <row r="42" spans="1:37">
      <c r="A42" s="1">
        <v>0.15</v>
      </c>
      <c r="B42" s="2">
        <f t="shared" si="30"/>
        <v>1.1627906976744186E-2</v>
      </c>
      <c r="C42" s="4">
        <f t="shared" si="9"/>
        <v>0.12159468438538204</v>
      </c>
      <c r="D42" s="4">
        <f t="shared" si="10"/>
        <v>5.1578073089701006E-2</v>
      </c>
      <c r="E42" s="4">
        <f t="shared" si="11"/>
        <v>0.1227574750830565</v>
      </c>
      <c r="F42" s="4">
        <f t="shared" si="12"/>
        <v>0.69244186046511624</v>
      </c>
      <c r="G42" s="4"/>
      <c r="H42" s="4">
        <f t="shared" si="0"/>
        <v>0.1230252100840336</v>
      </c>
      <c r="I42" s="4">
        <f t="shared" si="1"/>
        <v>5.2184873949579845E-2</v>
      </c>
      <c r="J42" s="4">
        <f t="shared" si="2"/>
        <v>0.12420168067226893</v>
      </c>
      <c r="K42" s="4">
        <f t="shared" si="3"/>
        <v>0.70058823529411762</v>
      </c>
      <c r="L42" s="4"/>
      <c r="M42" s="5">
        <f t="shared" si="24"/>
        <v>0.2253254653662019</v>
      </c>
      <c r="N42" s="8">
        <f t="shared" si="13"/>
        <v>1.150474871388999</v>
      </c>
      <c r="O42" s="12">
        <f t="shared" si="14"/>
        <v>0.12125786126840603</v>
      </c>
      <c r="P42" s="7">
        <f t="shared" si="15"/>
        <v>2.6002700039283816E-2</v>
      </c>
      <c r="Q42" s="7">
        <f t="shared" si="16"/>
        <v>0.15417550781772402</v>
      </c>
      <c r="R42" s="7">
        <f t="shared" si="17"/>
        <v>6.4603680472641076E-2</v>
      </c>
      <c r="S42" s="7">
        <f t="shared" si="4"/>
        <v>2.4968146872441869E-2</v>
      </c>
      <c r="T42" s="7">
        <f t="shared" si="5"/>
        <v>2.687154820352488E-3</v>
      </c>
      <c r="U42" s="7">
        <f t="shared" si="6"/>
        <v>0</v>
      </c>
      <c r="V42" s="8">
        <f t="shared" si="7"/>
        <v>-5.7591763337157174E-2</v>
      </c>
      <c r="W42" s="8">
        <f t="shared" si="18"/>
        <v>0.39220836977878865</v>
      </c>
      <c r="X42" s="2">
        <f t="shared" si="25"/>
        <v>0.4498001331159458</v>
      </c>
      <c r="Y42" s="13">
        <f>SUMPRODUCT($W$28:W42,$O$28:O42)/SUM($O$28:O42)</f>
        <v>0.3819924899509774</v>
      </c>
      <c r="Z42" s="5">
        <f t="shared" si="26"/>
        <v>0.14205631782945741</v>
      </c>
      <c r="AA42" s="8">
        <f t="shared" si="27"/>
        <v>0.72070119047619052</v>
      </c>
      <c r="AB42" s="10">
        <f t="shared" si="19"/>
        <v>2.5758330609223794</v>
      </c>
      <c r="AC42" s="10">
        <f t="shared" si="20"/>
        <v>0.34837815299569985</v>
      </c>
      <c r="AD42" s="5">
        <f>SUMPRODUCT(AB$28:AB42,$B$28:$B42)/SUM($B$28:$B42)</f>
        <v>2.9293472182116971</v>
      </c>
      <c r="AE42" s="5">
        <f t="shared" si="28"/>
        <v>0.27471937984496125</v>
      </c>
      <c r="AF42" s="8">
        <f t="shared" si="29"/>
        <v>1.3707291666666668</v>
      </c>
      <c r="AG42" s="10">
        <f t="shared" si="21"/>
        <v>1.3703797094356824</v>
      </c>
      <c r="AH42" s="10">
        <f t="shared" si="22"/>
        <v>0.35879986894942545</v>
      </c>
      <c r="AI42" s="5">
        <f>SUMPRODUCT(AG$28:AG42,$B$28:$B42)/SUM($B$28:$B42)</f>
        <v>1.2564380459011397</v>
      </c>
      <c r="AJ42" s="5">
        <f t="shared" si="8"/>
        <v>1.560432467996606</v>
      </c>
      <c r="AK42" s="7">
        <f>SUMPRODUCT($O$28:O42,$B$28:B42)/SUMPRODUCT($B$28:B42)</f>
        <v>0.1156844455989522</v>
      </c>
    </row>
    <row r="43" spans="1:37">
      <c r="A43" s="1">
        <v>0.16</v>
      </c>
      <c r="B43" s="2">
        <f t="shared" si="30"/>
        <v>1.1764705882352941E-2</v>
      </c>
      <c r="C43" s="4">
        <f t="shared" si="9"/>
        <v>0.11350140056022406</v>
      </c>
      <c r="D43" s="4">
        <f t="shared" si="10"/>
        <v>4.8683473389355754E-2</v>
      </c>
      <c r="E43" s="4">
        <f t="shared" si="11"/>
        <v>0.12644257703081235</v>
      </c>
      <c r="F43" s="4">
        <f t="shared" si="12"/>
        <v>0.69960784313725488</v>
      </c>
      <c r="G43" s="4"/>
      <c r="H43" s="4">
        <f t="shared" si="0"/>
        <v>0.11485260770975053</v>
      </c>
      <c r="I43" s="4">
        <f t="shared" si="1"/>
        <v>4.9263038548752844E-2</v>
      </c>
      <c r="J43" s="4">
        <f t="shared" si="2"/>
        <v>0.12794784580498869</v>
      </c>
      <c r="K43" s="4">
        <f t="shared" si="3"/>
        <v>0.70793650793650786</v>
      </c>
      <c r="L43" s="4"/>
      <c r="M43" s="5">
        <f t="shared" si="24"/>
        <v>0.21431178196116854</v>
      </c>
      <c r="N43" s="8">
        <f t="shared" si="13"/>
        <v>1.150474871388999</v>
      </c>
      <c r="O43" s="12">
        <f t="shared" si="14"/>
        <v>0.12234176074515839</v>
      </c>
      <c r="P43" s="7">
        <f t="shared" si="15"/>
        <v>2.4855806459451978E-2</v>
      </c>
      <c r="Q43" s="7">
        <f t="shared" si="16"/>
        <v>0.15555365147376096</v>
      </c>
      <c r="R43" s="7">
        <f t="shared" si="17"/>
        <v>6.5181159695250596E-2</v>
      </c>
      <c r="S43" s="7">
        <f t="shared" si="4"/>
        <v>2.5191332083259761E-2</v>
      </c>
      <c r="T43" s="7">
        <f t="shared" si="5"/>
        <v>2.7111747533553106E-3</v>
      </c>
      <c r="U43" s="7">
        <f t="shared" si="6"/>
        <v>0</v>
      </c>
      <c r="V43" s="8">
        <f t="shared" si="7"/>
        <v>-5.8919811510138129E-2</v>
      </c>
      <c r="W43" s="8">
        <f t="shared" si="18"/>
        <v>0.39414168132977889</v>
      </c>
      <c r="X43" s="2">
        <f t="shared" si="25"/>
        <v>0.45306149283991703</v>
      </c>
      <c r="Y43" s="13">
        <f>SUMPRODUCT($W$28:W43,$O$28:O43)/SUM($O$28:O43)</f>
        <v>0.38279363244428494</v>
      </c>
      <c r="Z43" s="5">
        <f t="shared" si="26"/>
        <v>0.13524873109243699</v>
      </c>
      <c r="AA43" s="8">
        <f t="shared" si="27"/>
        <v>0.72070119047619052</v>
      </c>
      <c r="AB43" s="10">
        <f t="shared" si="19"/>
        <v>2.5147375053200887</v>
      </c>
      <c r="AC43" s="10">
        <f t="shared" si="20"/>
        <v>0.32258816070612378</v>
      </c>
      <c r="AD43" s="5">
        <f>SUMPRODUCT(AB$28:AB43,$B$28:$B43)/SUM($B$28:$B43)</f>
        <v>2.9012178339984982</v>
      </c>
      <c r="AE43" s="5">
        <f t="shared" si="28"/>
        <v>0.26182514705882359</v>
      </c>
      <c r="AF43" s="8">
        <f t="shared" si="29"/>
        <v>1.3707291666666668</v>
      </c>
      <c r="AG43" s="10">
        <f t="shared" si="21"/>
        <v>1.3935943981747045</v>
      </c>
      <c r="AH43" s="10">
        <f t="shared" si="22"/>
        <v>0.34648088645864827</v>
      </c>
      <c r="AI43" s="5">
        <f>SUMPRODUCT(AG$28:AG43,$B$28:$B43)/SUM($B$28:$B43)</f>
        <v>1.2657434808931864</v>
      </c>
      <c r="AJ43" s="5">
        <f t="shared" si="8"/>
        <v>1.5340864850961466</v>
      </c>
      <c r="AK43" s="7">
        <f>SUMPRODUCT($O$28:O43,$B$28:B43)/SUMPRODUCT($B$28:B43)</f>
        <v>0.11613611416761632</v>
      </c>
    </row>
    <row r="44" spans="1:37">
      <c r="A44" s="1">
        <v>0.17</v>
      </c>
      <c r="B44" s="2">
        <f t="shared" si="30"/>
        <v>1.1904761904761906E-2</v>
      </c>
      <c r="C44" s="4">
        <f t="shared" si="9"/>
        <v>0.10521541950113375</v>
      </c>
      <c r="D44" s="4">
        <f t="shared" si="10"/>
        <v>4.5719954648526087E-2</v>
      </c>
      <c r="E44" s="4">
        <f t="shared" si="11"/>
        <v>0.13021541950113383</v>
      </c>
      <c r="F44" s="4">
        <f t="shared" si="12"/>
        <v>0.70694444444444438</v>
      </c>
      <c r="G44" s="4"/>
      <c r="H44" s="4">
        <f t="shared" si="0"/>
        <v>0.10648307515777393</v>
      </c>
      <c r="I44" s="4">
        <f t="shared" si="1"/>
        <v>4.6270797475616764E-2</v>
      </c>
      <c r="J44" s="4">
        <f t="shared" si="2"/>
        <v>0.13178427997705111</v>
      </c>
      <c r="K44" s="4">
        <f t="shared" si="3"/>
        <v>0.7154618473895582</v>
      </c>
      <c r="L44" s="4"/>
      <c r="M44" s="5">
        <f t="shared" si="24"/>
        <v>0.20303270859456823</v>
      </c>
      <c r="N44" s="8">
        <f t="shared" si="13"/>
        <v>1.150474871388999</v>
      </c>
      <c r="O44" s="12">
        <f t="shared" si="14"/>
        <v>0.12351242705053327</v>
      </c>
      <c r="P44" s="7">
        <f t="shared" si="15"/>
        <v>2.3667172476426902E-2</v>
      </c>
      <c r="Q44" s="7">
        <f t="shared" si="16"/>
        <v>0.15704211638835117</v>
      </c>
      <c r="R44" s="7">
        <f t="shared" si="17"/>
        <v>6.5804866489526964E-2</v>
      </c>
      <c r="S44" s="7">
        <f t="shared" si="4"/>
        <v>2.5432383409297248E-2</v>
      </c>
      <c r="T44" s="7">
        <f t="shared" si="5"/>
        <v>2.7371174969647262E-3</v>
      </c>
      <c r="U44" s="7">
        <f t="shared" si="6"/>
        <v>0</v>
      </c>
      <c r="V44" s="8">
        <f t="shared" si="7"/>
        <v>-6.0429192689039436E-2</v>
      </c>
      <c r="W44" s="8">
        <f t="shared" si="18"/>
        <v>0.39620708824961648</v>
      </c>
      <c r="X44" s="2">
        <f t="shared" si="25"/>
        <v>0.45663628093865594</v>
      </c>
      <c r="Y44" s="13">
        <f>SUMPRODUCT($W$28:W44,$O$28:O44)/SUM($O$28:O44)</f>
        <v>0.3836308694362251</v>
      </c>
      <c r="Z44" s="5">
        <f t="shared" si="26"/>
        <v>0.1282790589569161</v>
      </c>
      <c r="AA44" s="8">
        <f t="shared" si="27"/>
        <v>0.72070119047619052</v>
      </c>
      <c r="AB44" s="10">
        <f t="shared" si="19"/>
        <v>2.4512024781165391</v>
      </c>
      <c r="AC44" s="10">
        <f t="shared" si="20"/>
        <v>0.296942205074673</v>
      </c>
      <c r="AD44" s="5">
        <f>SUMPRODUCT(AB$28:AB44,$B$28:$B44)/SUM($B$28:$B44)</f>
        <v>2.8723076430016397</v>
      </c>
      <c r="AE44" s="5">
        <f t="shared" si="28"/>
        <v>0.24862390873015874</v>
      </c>
      <c r="AF44" s="8">
        <f t="shared" si="29"/>
        <v>1.3707291666666668</v>
      </c>
      <c r="AG44" s="10">
        <f t="shared" si="21"/>
        <v>1.4187798408107657</v>
      </c>
      <c r="AH44" s="10">
        <f t="shared" si="22"/>
        <v>0.33356162194838179</v>
      </c>
      <c r="AI44" s="5">
        <f>SUMPRODUCT(AG$28:AG44,$B$28:$B44)/SUM($B$28:$B44)</f>
        <v>1.27557494627954</v>
      </c>
      <c r="AJ44" s="5">
        <f t="shared" si="8"/>
        <v>1.5070934348568876</v>
      </c>
      <c r="AK44" s="7">
        <f>SUMPRODUCT($O$28:O44,$B$28:B44)/SUMPRODUCT($B$28:B44)</f>
        <v>0.1166099882510457</v>
      </c>
    </row>
    <row r="45" spans="1:37">
      <c r="A45" s="1">
        <v>0.18</v>
      </c>
      <c r="B45" s="2">
        <f t="shared" si="30"/>
        <v>1.2048192771084338E-2</v>
      </c>
      <c r="C45" s="4">
        <f t="shared" si="9"/>
        <v>9.6729776247848509E-2</v>
      </c>
      <c r="D45" s="4">
        <f t="shared" si="10"/>
        <v>4.2685025817555948E-2</v>
      </c>
      <c r="E45" s="4">
        <f t="shared" si="11"/>
        <v>0.13407917383821003</v>
      </c>
      <c r="F45" s="4">
        <f t="shared" si="12"/>
        <v>0.71445783132530116</v>
      </c>
      <c r="G45" s="4"/>
      <c r="H45" s="4">
        <f t="shared" si="0"/>
        <v>9.7909407665505196E-2</v>
      </c>
      <c r="I45" s="4">
        <f t="shared" si="1"/>
        <v>4.3205574912891995E-2</v>
      </c>
      <c r="J45" s="4">
        <f t="shared" si="2"/>
        <v>0.13571428571428576</v>
      </c>
      <c r="K45" s="4">
        <f t="shared" si="3"/>
        <v>0.72317073170731705</v>
      </c>
      <c r="L45" s="4"/>
      <c r="M45" s="5">
        <f t="shared" si="24"/>
        <v>0.19147853587756297</v>
      </c>
      <c r="N45" s="8">
        <f t="shared" si="13"/>
        <v>1.150474871388999</v>
      </c>
      <c r="O45" s="12">
        <f t="shared" si="14"/>
        <v>0.12478369441181414</v>
      </c>
      <c r="P45" s="7">
        <f t="shared" si="15"/>
        <v>2.2434044160141692E-2</v>
      </c>
      <c r="Q45" s="7">
        <f t="shared" si="16"/>
        <v>0.15865849234078308</v>
      </c>
      <c r="R45" s="7">
        <f t="shared" si="17"/>
        <v>6.6482171445629512E-2</v>
      </c>
      <c r="S45" s="7">
        <f t="shared" si="4"/>
        <v>2.5694149449524056E-2</v>
      </c>
      <c r="T45" s="7">
        <f t="shared" si="5"/>
        <v>2.7652896268546071E-3</v>
      </c>
      <c r="U45" s="7">
        <f t="shared" si="6"/>
        <v>0</v>
      </c>
      <c r="V45" s="8">
        <f t="shared" si="7"/>
        <v>-6.2159767241724284E-2</v>
      </c>
      <c r="W45" s="8">
        <f t="shared" si="18"/>
        <v>0.39842511014834597</v>
      </c>
      <c r="X45" s="2">
        <f t="shared" si="25"/>
        <v>0.46058487739007026</v>
      </c>
      <c r="Y45" s="13">
        <f>SUMPRODUCT($W$28:W45,$O$28:O45)/SUM($O$28:O45)</f>
        <v>0.38450845557932278</v>
      </c>
      <c r="Z45" s="5">
        <f t="shared" si="26"/>
        <v>0.12114144291451522</v>
      </c>
      <c r="AA45" s="8">
        <f t="shared" si="27"/>
        <v>0.72070119047619052</v>
      </c>
      <c r="AB45" s="10">
        <f t="shared" si="19"/>
        <v>2.3849536510672014</v>
      </c>
      <c r="AC45" s="10">
        <f t="shared" si="20"/>
        <v>0.27147865085525197</v>
      </c>
      <c r="AD45" s="5">
        <f>SUMPRODUCT(AB$28:AB45,$B$28:$B45)/SUM($B$28:$B45)</f>
        <v>2.8425558641474749</v>
      </c>
      <c r="AE45" s="5">
        <f t="shared" si="28"/>
        <v>0.2351045682730924</v>
      </c>
      <c r="AF45" s="8">
        <f t="shared" si="29"/>
        <v>1.3707291666666668</v>
      </c>
      <c r="AG45" s="10">
        <f t="shared" si="21"/>
        <v>1.4462564349651275</v>
      </c>
      <c r="AH45" s="10">
        <f t="shared" si="22"/>
        <v>0.31999217300915322</v>
      </c>
      <c r="AI45" s="5">
        <f>SUMPRODUCT(AG$28:AG45,$B$28:$B45)/SUM($B$28:$B45)</f>
        <v>1.2859946370790694</v>
      </c>
      <c r="AJ45" s="5">
        <f t="shared" si="8"/>
        <v>1.4793980973610601</v>
      </c>
      <c r="AK45" s="7">
        <f>SUMPRODUCT($O$28:O45,$B$28:B45)/SUMPRODUCT($B$28:B45)</f>
        <v>0.1171089731822019</v>
      </c>
    </row>
    <row r="46" spans="1:37">
      <c r="A46" s="1">
        <v>0.19</v>
      </c>
      <c r="B46" s="2">
        <f t="shared" si="30"/>
        <v>1.2195121951219511E-2</v>
      </c>
      <c r="C46" s="4">
        <f t="shared" si="9"/>
        <v>8.8037166085946542E-2</v>
      </c>
      <c r="D46" s="4">
        <f t="shared" si="10"/>
        <v>3.9576074332171904E-2</v>
      </c>
      <c r="E46" s="4">
        <f t="shared" si="11"/>
        <v>0.13803716608594663</v>
      </c>
      <c r="F46" s="4">
        <f t="shared" si="12"/>
        <v>0.72215447154471546</v>
      </c>
      <c r="G46" s="4"/>
      <c r="H46" s="4">
        <f t="shared" si="0"/>
        <v>8.9124044679600209E-2</v>
      </c>
      <c r="I46" s="4">
        <f t="shared" si="1"/>
        <v>4.0064667842445632E-2</v>
      </c>
      <c r="J46" s="4">
        <f t="shared" si="2"/>
        <v>0.13974132863021757</v>
      </c>
      <c r="K46" s="4">
        <f t="shared" si="3"/>
        <v>0.73106995884773662</v>
      </c>
      <c r="L46" s="4"/>
      <c r="M46" s="5">
        <f t="shared" si="24"/>
        <v>0.17963907494532302</v>
      </c>
      <c r="N46" s="8">
        <f t="shared" si="13"/>
        <v>1.150474871388999</v>
      </c>
      <c r="O46" s="12">
        <f t="shared" si="14"/>
        <v>0.12617287687369155</v>
      </c>
      <c r="P46" s="7">
        <f t="shared" si="15"/>
        <v>2.115331783034478E-2</v>
      </c>
      <c r="Q46" s="7">
        <f t="shared" si="16"/>
        <v>0.16042479358732528</v>
      </c>
      <c r="R46" s="7">
        <f t="shared" si="17"/>
        <v>6.7222299128458007E-2</v>
      </c>
      <c r="S46" s="7">
        <f t="shared" si="4"/>
        <v>2.598019533040925E-2</v>
      </c>
      <c r="T46" s="7">
        <f t="shared" si="5"/>
        <v>2.796074833766018E-3</v>
      </c>
      <c r="U46" s="7">
        <f t="shared" si="6"/>
        <v>0</v>
      </c>
      <c r="V46" s="8">
        <f t="shared" si="7"/>
        <v>-6.4164001980148225E-2</v>
      </c>
      <c r="W46" s="8">
        <f t="shared" si="18"/>
        <v>0.40082171993898358</v>
      </c>
      <c r="X46" s="2">
        <f t="shared" si="25"/>
        <v>0.46498572191913179</v>
      </c>
      <c r="Y46" s="13">
        <f>SUMPRODUCT($W$28:W46,$O$28:O46)/SUM($O$28:O46)</f>
        <v>0.38543155507715426</v>
      </c>
      <c r="Z46" s="5">
        <f t="shared" si="26"/>
        <v>0.11382973867595821</v>
      </c>
      <c r="AA46" s="8">
        <f t="shared" si="27"/>
        <v>0.72070119047619052</v>
      </c>
      <c r="AB46" s="10">
        <f t="shared" si="19"/>
        <v>2.3156629678095482</v>
      </c>
      <c r="AC46" s="10">
        <f t="shared" si="20"/>
        <v>0.24624180743606314</v>
      </c>
      <c r="AD46" s="5">
        <f>SUMPRODUCT(AB$28:AB46,$B$28:$B46)/SUM($B$28:$B46)</f>
        <v>2.8118928021651706</v>
      </c>
      <c r="AE46" s="5">
        <f t="shared" si="28"/>
        <v>0.22125548780487808</v>
      </c>
      <c r="AF46" s="8">
        <f t="shared" si="29"/>
        <v>1.3707291666666668</v>
      </c>
      <c r="AG46" s="10">
        <f t="shared" si="21"/>
        <v>1.4764253962867928</v>
      </c>
      <c r="AH46" s="10">
        <f t="shared" si="22"/>
        <v>0.3057152196353552</v>
      </c>
      <c r="AI46" s="5">
        <f>SUMPRODUCT(AG$28:AG46,$B$28:$B46)/SUM($B$28:$B46)</f>
        <v>1.297076946621498</v>
      </c>
      <c r="AJ46" s="5">
        <f t="shared" si="8"/>
        <v>1.4509358927503198</v>
      </c>
      <c r="AK46" s="7">
        <f>SUMPRODUCT($O$28:O46,$B$28:B46)/SUMPRODUCT($B$28:B46)</f>
        <v>0.11763645617281623</v>
      </c>
    </row>
    <row r="47" spans="1:37">
      <c r="A47" s="1">
        <v>0.2</v>
      </c>
      <c r="B47" s="2">
        <f t="shared" si="30"/>
        <v>1.2345679012345678E-2</v>
      </c>
      <c r="C47" s="4">
        <f t="shared" si="9"/>
        <v>7.9129923574367989E-2</v>
      </c>
      <c r="D47" s="4">
        <f t="shared" si="10"/>
        <v>3.6390358612580845E-2</v>
      </c>
      <c r="E47" s="4">
        <f t="shared" si="11"/>
        <v>0.14209288653733104</v>
      </c>
      <c r="F47" s="4">
        <f t="shared" si="12"/>
        <v>0.73004115226337452</v>
      </c>
      <c r="G47" s="4"/>
      <c r="H47" s="4">
        <f t="shared" si="0"/>
        <v>8.011904761904759E-2</v>
      </c>
      <c r="I47" s="4">
        <f t="shared" si="1"/>
        <v>3.6845238095238105E-2</v>
      </c>
      <c r="J47" s="4">
        <f t="shared" si="2"/>
        <v>0.14386904761904767</v>
      </c>
      <c r="K47" s="4">
        <f t="shared" si="3"/>
        <v>0.73916666666666664</v>
      </c>
      <c r="L47" s="4"/>
      <c r="M47" s="5">
        <f t="shared" si="24"/>
        <v>0.16750362748977707</v>
      </c>
      <c r="N47" s="8">
        <f t="shared" si="13"/>
        <v>1.150474871388999</v>
      </c>
      <c r="O47" s="12">
        <f t="shared" si="14"/>
        <v>0.12770202079628468</v>
      </c>
      <c r="P47" s="7">
        <f t="shared" si="15"/>
        <v>1.9821459043270536E-2</v>
      </c>
      <c r="Q47" s="7">
        <f t="shared" si="16"/>
        <v>0.16236905137256141</v>
      </c>
      <c r="R47" s="7">
        <f t="shared" si="17"/>
        <v>6.8036995382692755E-2</v>
      </c>
      <c r="S47" s="7">
        <f t="shared" si="4"/>
        <v>2.6295060607175885E-2</v>
      </c>
      <c r="T47" s="7">
        <f t="shared" si="5"/>
        <v>2.8299616796960592E-3</v>
      </c>
      <c r="U47" s="7">
        <f t="shared" si="6"/>
        <v>0</v>
      </c>
      <c r="V47" s="8">
        <f t="shared" si="7"/>
        <v>-6.6512381758514982E-2</v>
      </c>
      <c r="W47" s="8">
        <f t="shared" si="18"/>
        <v>0.40343054375547704</v>
      </c>
      <c r="X47" s="2">
        <f t="shared" si="25"/>
        <v>0.46994292551399203</v>
      </c>
      <c r="Y47" s="13">
        <f>SUMPRODUCT($W$28:W47,$O$28:O47)/SUM($O$28:O47)</f>
        <v>0.38640654681907705</v>
      </c>
      <c r="Z47" s="5">
        <f t="shared" si="26"/>
        <v>0.10633749853027633</v>
      </c>
      <c r="AA47" s="8">
        <f t="shared" si="27"/>
        <v>0.72070119047619052</v>
      </c>
      <c r="AB47" s="10">
        <f t="shared" si="19"/>
        <v>2.2429329138284526</v>
      </c>
      <c r="AC47" s="10">
        <f t="shared" si="20"/>
        <v>0.22128316860615826</v>
      </c>
      <c r="AD47" s="5">
        <f>SUMPRODUCT(AB$28:AB47,$B$28:$B47)/SUM($B$28:$B47)</f>
        <v>2.7802377687875133</v>
      </c>
      <c r="AE47" s="5">
        <f t="shared" si="28"/>
        <v>0.20706445473251034</v>
      </c>
      <c r="AF47" s="8">
        <f t="shared" si="29"/>
        <v>1.3707291666666668</v>
      </c>
      <c r="AG47" s="10">
        <f t="shared" si="21"/>
        <v>1.5097976021772674</v>
      </c>
      <c r="AH47" s="10">
        <f t="shared" si="22"/>
        <v>0.29066418985358128</v>
      </c>
      <c r="AI47" s="5">
        <f>SUMPRODUCT(AG$28:AG47,$B$28:$B47)/SUM($B$28:$B47)</f>
        <v>1.3089120154721687</v>
      </c>
      <c r="AJ47" s="5">
        <f t="shared" si="8"/>
        <v>1.4216303585376298</v>
      </c>
      <c r="AK47" s="7">
        <f>SUMPRODUCT($O$28:O47,$B$28:B47)/SUMPRODUCT($B$28:B47)</f>
        <v>0.1181964706670758</v>
      </c>
    </row>
    <row r="48" spans="1:37">
      <c r="A48" s="1">
        <v>0.21</v>
      </c>
      <c r="B48" s="2">
        <f t="shared" si="30"/>
        <v>1.2499999999999999E-2</v>
      </c>
      <c r="C48" s="4">
        <f t="shared" si="9"/>
        <v>6.9999999999999979E-2</v>
      </c>
      <c r="D48" s="4">
        <f t="shared" si="10"/>
        <v>3.3125000000000009E-2</v>
      </c>
      <c r="E48" s="4">
        <f t="shared" si="11"/>
        <v>0.14625000000000005</v>
      </c>
      <c r="F48" s="4">
        <f t="shared" si="12"/>
        <v>0.73812499999999992</v>
      </c>
      <c r="G48" s="4"/>
      <c r="H48" s="4">
        <f t="shared" si="0"/>
        <v>7.0886075949367078E-2</v>
      </c>
      <c r="I48" s="4">
        <f t="shared" si="1"/>
        <v>3.3544303797468367E-2</v>
      </c>
      <c r="J48" s="4">
        <f t="shared" si="2"/>
        <v>0.14810126582278488</v>
      </c>
      <c r="K48" s="4">
        <f t="shared" si="3"/>
        <v>0.74746835443037973</v>
      </c>
      <c r="L48" s="4"/>
      <c r="M48" s="5">
        <f t="shared" si="24"/>
        <v>0.15506095351636923</v>
      </c>
      <c r="N48" s="8">
        <f t="shared" si="13"/>
        <v>1.150474871388999</v>
      </c>
      <c r="O48" s="12">
        <f t="shared" si="14"/>
        <v>0.1293997699616668</v>
      </c>
      <c r="P48" s="7">
        <f t="shared" si="15"/>
        <v>1.8434391816455394E-2</v>
      </c>
      <c r="Q48" s="7">
        <f t="shared" si="16"/>
        <v>0.16452768535292261</v>
      </c>
      <c r="R48" s="7">
        <f t="shared" si="17"/>
        <v>6.8941521022974836E-2</v>
      </c>
      <c r="S48" s="7">
        <f t="shared" si="4"/>
        <v>2.6644643306972943E-2</v>
      </c>
      <c r="T48" s="7">
        <f t="shared" si="5"/>
        <v>2.8675849298984333E-3</v>
      </c>
      <c r="U48" s="7">
        <f t="shared" si="6"/>
        <v>0</v>
      </c>
      <c r="V48" s="8">
        <f t="shared" si="7"/>
        <v>-6.9301870541579852E-2</v>
      </c>
      <c r="W48" s="8">
        <f t="shared" si="18"/>
        <v>0.40629631859756782</v>
      </c>
      <c r="X48" s="2">
        <f t="shared" si="25"/>
        <v>0.47559818913914764</v>
      </c>
      <c r="Y48" s="13">
        <f>SUMPRODUCT($W$28:W48,$O$28:O48)/SUM($O$28:O48)</f>
        <v>0.38744147791282951</v>
      </c>
      <c r="Z48" s="5">
        <f t="shared" si="26"/>
        <v>9.8657952380952402E-2</v>
      </c>
      <c r="AA48" s="8">
        <f t="shared" si="27"/>
        <v>0.72070119047619052</v>
      </c>
      <c r="AB48" s="10">
        <f t="shared" si="19"/>
        <v>2.1662743877053181</v>
      </c>
      <c r="AC48" s="10">
        <f t="shared" si="20"/>
        <v>0.19666302659224483</v>
      </c>
      <c r="AD48" s="5">
        <f>SUMPRODUCT(AB$28:AB48,$B$28:$B48)/SUM($B$28:$B48)</f>
        <v>2.7474963015039515</v>
      </c>
      <c r="AE48" s="5">
        <f t="shared" si="28"/>
        <v>0.19251864583333336</v>
      </c>
      <c r="AF48" s="8">
        <f t="shared" si="29"/>
        <v>1.3707291666666668</v>
      </c>
      <c r="AG48" s="10">
        <f t="shared" si="21"/>
        <v>1.5470362989426849</v>
      </c>
      <c r="AH48" s="10">
        <f t="shared" si="22"/>
        <v>0.27476074543473189</v>
      </c>
      <c r="AI48" s="5">
        <f>SUMPRODUCT(AG$28:AG48,$B$28:$B48)/SUM($B$28:$B48)</f>
        <v>1.3216107181585226</v>
      </c>
      <c r="AJ48" s="5">
        <f t="shared" si="8"/>
        <v>1.3913896521259657</v>
      </c>
      <c r="AK48" s="7">
        <f>SUMPRODUCT($O$28:O48,$B$28:B48)/SUMPRODUCT($B$28:B48)</f>
        <v>0.1187939207245617</v>
      </c>
    </row>
    <row r="49" spans="1:37">
      <c r="A49" s="1">
        <v>0.22</v>
      </c>
      <c r="B49" s="2">
        <f>$A$28/(1-A48)</f>
        <v>1.2658227848101266E-2</v>
      </c>
      <c r="C49" s="4">
        <f t="shared" ref="C49:C52" si="31">H48-$B$14*B49</f>
        <v>6.0638939119951767E-2</v>
      </c>
      <c r="D49" s="4">
        <f t="shared" ref="D49:D52" si="32">I48-B49*$C$14</f>
        <v>2.9776974080771561E-2</v>
      </c>
      <c r="E49" s="4">
        <f t="shared" ref="E49:E52" si="33">J48-B49*$D$14</f>
        <v>0.15051235684147082</v>
      </c>
      <c r="F49" s="4">
        <f t="shared" ref="F49:F52" si="34">K48-B49*$E$14</f>
        <v>0.74641350210970459</v>
      </c>
      <c r="G49" s="4"/>
      <c r="H49" s="4">
        <f t="shared" ref="H49:H52" si="35">C49/SUM(C49:G49)</f>
        <v>6.1416361416361406E-2</v>
      </c>
      <c r="I49" s="4">
        <f t="shared" ref="I49:I52" si="36">D49/SUM(C49:G49)</f>
        <v>3.0158730158730173E-2</v>
      </c>
      <c r="J49" s="4">
        <f t="shared" ref="J49:J52" si="37">E49/SUM(C49:G49)</f>
        <v>0.15244200244200251</v>
      </c>
      <c r="K49" s="4">
        <f t="shared" ref="K49:K52" si="38">F49/SUM(C49:G49)</f>
        <v>0.75598290598290596</v>
      </c>
      <c r="L49" s="4"/>
      <c r="M49" s="5">
        <f t="shared" ref="M49:M52" si="39">SUMPRODUCT($B$16:$E$16,H49:K49)</f>
        <v>0.14229923662056629</v>
      </c>
      <c r="N49" s="8">
        <f t="shared" si="13"/>
        <v>1.150474871388999</v>
      </c>
      <c r="O49" s="12">
        <f t="shared" ref="O49:O52" si="40">P48/(M49+(1-N49)*B49)</f>
        <v>0.13130423872694705</v>
      </c>
      <c r="P49" s="7">
        <f t="shared" ref="P49:P52" si="41">(P48-O49*B49)/(1-B49)</f>
        <v>1.6987342497090115E-2</v>
      </c>
      <c r="Q49" s="7">
        <f t="shared" ref="Q49:Q52" si="42">O49*$B$16</f>
        <v>0.16694915671930388</v>
      </c>
      <c r="R49" s="7">
        <f t="shared" ref="R49:R52" si="43">O49*$C$16</f>
        <v>6.9956182590441784E-2</v>
      </c>
      <c r="S49" s="7">
        <f t="shared" ref="S49:S52" si="44">O49*$D$16</f>
        <v>2.7036791538420306E-2</v>
      </c>
      <c r="T49" s="7">
        <f t="shared" ref="T49:T52" si="45">O49*$E$16</f>
        <v>2.9097892238658628E-3</v>
      </c>
      <c r="U49" s="7">
        <f t="shared" si="6"/>
        <v>0</v>
      </c>
      <c r="V49" s="8">
        <f t="shared" si="7"/>
        <v>-7.2669634540463657E-2</v>
      </c>
      <c r="W49" s="8">
        <f t="shared" ref="W49:W52" si="46">(X48*P48+P49*V49*(1-B49))/(B49*O49+P49*(1-B49))</f>
        <v>0.40948058368752283</v>
      </c>
      <c r="X49" s="2">
        <f t="shared" ref="X49:X52" si="47">W49-V49</f>
        <v>0.48215021822798648</v>
      </c>
      <c r="Y49" s="13">
        <f>SUMPRODUCT($W$28:W49,$O$28:O49)/SUM($O$28:O49)</f>
        <v>0.3885467655780972</v>
      </c>
      <c r="Z49" s="5">
        <f t="shared" ref="Z49:Z52" si="48">SUMPRODUCT(H48:K48,$B$17:$E$17)</f>
        <v>9.0783987341772177E-2</v>
      </c>
      <c r="AA49" s="8">
        <f t="shared" si="27"/>
        <v>0.72070119047619052</v>
      </c>
      <c r="AB49" s="10">
        <f t="shared" ref="AB49:AB52" si="49">AC48/(Z49+(1-AA49)*B49)</f>
        <v>2.0850747001026169</v>
      </c>
      <c r="AC49" s="10">
        <f t="shared" ref="AC49:AC52" si="50">(AC48-B49*AB49)/(1-B49)</f>
        <v>0.17245262052159904</v>
      </c>
      <c r="AD49" s="5">
        <f>SUMPRODUCT(AB$28:AB49,$B$28:$B49)/SUM($B$28:$B49)</f>
        <v>2.7135563537689271</v>
      </c>
      <c r="AE49" s="5">
        <f t="shared" ref="AE49:AE52" si="51">SUMPRODUCT(H48:K48,$B$18:$E$18)</f>
        <v>0.17760458860759498</v>
      </c>
      <c r="AF49" s="8">
        <f t="shared" si="29"/>
        <v>1.3707291666666668</v>
      </c>
      <c r="AG49" s="10">
        <f t="shared" ref="AG49:AG52" si="52">AH48/(AE49+(1-AF49)*B49)</f>
        <v>1.5890223954561224</v>
      </c>
      <c r="AH49" s="10">
        <f t="shared" ref="AH49:AH52" si="53">(AH48-B49*AG49)/(1-B49)</f>
        <v>0.25791123710112429</v>
      </c>
      <c r="AI49" s="5">
        <f>SUMPRODUCT(AG$28:AG49,$B$28:$B49)/SUM($B$28:$B49)</f>
        <v>1.3353118691053152</v>
      </c>
      <c r="AJ49" s="5">
        <f t="shared" ref="AJ49:AJ52" si="54">AD49/AI49/0.254*0.17</f>
        <v>1.3601015660486837</v>
      </c>
      <c r="AK49" s="7">
        <f>SUMPRODUCT($O$28:O49,$B$28:B49)/SUMPRODUCT($B$28:B49)</f>
        <v>0.11943490154138781</v>
      </c>
    </row>
    <row r="50" spans="1:37">
      <c r="A50" s="1">
        <v>0.23</v>
      </c>
      <c r="B50" s="2">
        <f t="shared" ref="B50:B52" si="55">$A$28/(1-A49)</f>
        <v>1.282051282051282E-2</v>
      </c>
      <c r="C50" s="4">
        <f t="shared" si="31"/>
        <v>5.103785103785103E-2</v>
      </c>
      <c r="D50" s="4">
        <f t="shared" si="32"/>
        <v>2.6343101343101357E-2</v>
      </c>
      <c r="E50" s="4">
        <f t="shared" si="33"/>
        <v>0.15488400488400494</v>
      </c>
      <c r="F50" s="4">
        <f t="shared" si="34"/>
        <v>0.7549145299145299</v>
      </c>
      <c r="G50" s="4"/>
      <c r="H50" s="4">
        <f t="shared" si="35"/>
        <v>5.1700680272108834E-2</v>
      </c>
      <c r="I50" s="4">
        <f t="shared" si="36"/>
        <v>2.6685219542362412E-2</v>
      </c>
      <c r="J50" s="4">
        <f t="shared" si="37"/>
        <v>0.15689548546691409</v>
      </c>
      <c r="K50" s="4">
        <f t="shared" si="38"/>
        <v>0.76471861471861469</v>
      </c>
      <c r="L50" s="4"/>
      <c r="M50" s="5">
        <f t="shared" si="39"/>
        <v>0.1292060465586386</v>
      </c>
      <c r="N50" s="8">
        <f t="shared" si="13"/>
        <v>1.150474871388999</v>
      </c>
      <c r="O50" s="12">
        <f t="shared" si="40"/>
        <v>0.13346762028923934</v>
      </c>
      <c r="P50" s="7">
        <f t="shared" si="41"/>
        <v>1.5474611616672591E-2</v>
      </c>
      <c r="Q50" s="7">
        <f t="shared" si="42"/>
        <v>0.16969982745917137</v>
      </c>
      <c r="R50" s="7">
        <f t="shared" si="43"/>
        <v>7.110878754098901E-2</v>
      </c>
      <c r="S50" s="7">
        <f t="shared" si="44"/>
        <v>2.7482252377193327E-2</v>
      </c>
      <c r="T50" s="7">
        <f t="shared" si="45"/>
        <v>2.9577311975454699E-3</v>
      </c>
      <c r="U50" s="7">
        <f t="shared" si="6"/>
        <v>0</v>
      </c>
      <c r="V50" s="8">
        <f t="shared" si="7"/>
        <v>-7.6816286910162346E-2</v>
      </c>
      <c r="W50" s="8">
        <f t="shared" si="46"/>
        <v>0.41307158311470599</v>
      </c>
      <c r="X50" s="2">
        <f t="shared" si="47"/>
        <v>0.48988787002486833</v>
      </c>
      <c r="Y50" s="13">
        <f>SUMPRODUCT($W$28:W50,$O$28:O50)/SUM($O$28:O50)</f>
        <v>0.3897363380130438</v>
      </c>
      <c r="Z50" s="5">
        <f t="shared" si="48"/>
        <v>8.2708125763125792E-2</v>
      </c>
      <c r="AA50" s="8">
        <f t="shared" si="27"/>
        <v>0.72070119047619052</v>
      </c>
      <c r="AB50" s="10">
        <f t="shared" si="49"/>
        <v>1.9985497674607662</v>
      </c>
      <c r="AC50" s="10">
        <f t="shared" si="50"/>
        <v>0.1487370731587527</v>
      </c>
      <c r="AD50" s="5">
        <f>SUMPRODUCT(AB$28:AB50,$B$28:$B50)/SUM($B$28:$B50)</f>
        <v>2.6782829289007686</v>
      </c>
      <c r="AE50" s="5">
        <f t="shared" si="51"/>
        <v>0.16230811965811973</v>
      </c>
      <c r="AF50" s="8">
        <f t="shared" si="29"/>
        <v>1.3707291666666668</v>
      </c>
      <c r="AG50" s="10">
        <f t="shared" si="52"/>
        <v>1.6369581402707043</v>
      </c>
      <c r="AH50" s="10">
        <f t="shared" si="53"/>
        <v>0.24000153705996091</v>
      </c>
      <c r="AI50" s="5">
        <f>SUMPRODUCT(AG$28:AG50,$B$28:$B50)/SUM($B$28:$B50)</f>
        <v>1.3501929866872542</v>
      </c>
      <c r="AJ50" s="5">
        <f t="shared" si="54"/>
        <v>1.3276261869684398</v>
      </c>
      <c r="AK50" s="7">
        <f>SUMPRODUCT($O$28:O50,$B$28:B50)/SUMPRODUCT($B$28:B50)</f>
        <v>0.12012717775244219</v>
      </c>
    </row>
    <row r="51" spans="1:37">
      <c r="A51" s="1">
        <v>0.24</v>
      </c>
      <c r="B51" s="2">
        <f t="shared" si="55"/>
        <v>1.2987012987012986E-2</v>
      </c>
      <c r="C51" s="4">
        <f t="shared" si="31"/>
        <v>4.118738404452689E-2</v>
      </c>
      <c r="D51" s="4">
        <f t="shared" si="32"/>
        <v>2.2820037105751402E-2</v>
      </c>
      <c r="E51" s="4">
        <f t="shared" si="33"/>
        <v>0.15936920222634512</v>
      </c>
      <c r="F51" s="4">
        <f t="shared" si="34"/>
        <v>0.76363636363636356</v>
      </c>
      <c r="G51" s="4"/>
      <c r="H51" s="4">
        <f t="shared" si="35"/>
        <v>4.1729323308270665E-2</v>
      </c>
      <c r="I51" s="4">
        <f t="shared" si="36"/>
        <v>2.3120300751879711E-2</v>
      </c>
      <c r="J51" s="4">
        <f t="shared" si="37"/>
        <v>0.16146616541353387</v>
      </c>
      <c r="K51" s="4">
        <f t="shared" si="38"/>
        <v>0.77368421052631575</v>
      </c>
      <c r="L51" s="4"/>
      <c r="M51" s="5">
        <f t="shared" si="39"/>
        <v>0.11576829886350226</v>
      </c>
      <c r="N51" s="8">
        <f t="shared" si="13"/>
        <v>1.150474871388999</v>
      </c>
      <c r="O51" s="12">
        <f t="shared" si="40"/>
        <v>0.13596394795832262</v>
      </c>
      <c r="P51" s="7">
        <f t="shared" si="41"/>
        <v>1.3889225612177194E-2</v>
      </c>
      <c r="Q51" s="7">
        <f t="shared" si="42"/>
        <v>0.17287382856750716</v>
      </c>
      <c r="R51" s="7">
        <f t="shared" si="43"/>
        <v>7.2438779290814548E-2</v>
      </c>
      <c r="S51" s="7">
        <f t="shared" si="44"/>
        <v>2.7996269985878064E-2</v>
      </c>
      <c r="T51" s="7">
        <f t="shared" si="45"/>
        <v>3.0130514783007784E-3</v>
      </c>
      <c r="U51" s="7">
        <f t="shared" si="6"/>
        <v>0</v>
      </c>
      <c r="V51" s="8">
        <f t="shared" si="7"/>
        <v>-8.2047369264161618E-2</v>
      </c>
      <c r="W51" s="8">
        <f t="shared" si="46"/>
        <v>0.41720270139951904</v>
      </c>
      <c r="X51" s="2">
        <f t="shared" si="47"/>
        <v>0.49925007066368066</v>
      </c>
      <c r="Y51" s="13">
        <f>SUMPRODUCT($W$28:W51,$O$28:O51)/SUM($O$28:O51)</f>
        <v>0.39102960463059677</v>
      </c>
      <c r="Z51" s="5">
        <f t="shared" si="48"/>
        <v>7.4422501546073008E-2</v>
      </c>
      <c r="AA51" s="8">
        <f t="shared" si="27"/>
        <v>0.72070119047619052</v>
      </c>
      <c r="AB51" s="10">
        <f t="shared" si="49"/>
        <v>1.9056698626813797</v>
      </c>
      <c r="AC51" s="10">
        <f t="shared" si="50"/>
        <v>0.1256195364545076</v>
      </c>
      <c r="AD51" s="5">
        <f>SUMPRODUCT(AB$28:AB51,$B$28:$B51)/SUM($B$28:$B51)</f>
        <v>2.6415102648401083</v>
      </c>
      <c r="AE51" s="5">
        <f t="shared" si="51"/>
        <v>0.14661433982683988</v>
      </c>
      <c r="AF51" s="8">
        <f t="shared" si="29"/>
        <v>1.3707291666666668</v>
      </c>
      <c r="AG51" s="10">
        <f t="shared" si="52"/>
        <v>1.692539397642731</v>
      </c>
      <c r="AH51" s="10">
        <f t="shared" si="53"/>
        <v>0.22088919678913499</v>
      </c>
      <c r="AI51" s="5">
        <f>SUMPRODUCT(AG$28:AG51,$B$28:$B51)/SUM($B$28:$B51)</f>
        <v>1.36648702844355</v>
      </c>
      <c r="AJ51" s="5">
        <f t="shared" si="54"/>
        <v>1.2937846494221239</v>
      </c>
      <c r="AK51" s="7">
        <f>SUMPRODUCT($O$28:O51,$B$28:B51)/SUMPRODUCT($B$28:B51)</f>
        <v>0.12088093180611922</v>
      </c>
    </row>
    <row r="52" spans="1:37">
      <c r="A52" s="20">
        <v>0.25</v>
      </c>
      <c r="B52" s="21">
        <f t="shared" si="55"/>
        <v>1.3157894736842105E-2</v>
      </c>
      <c r="C52" s="22">
        <f t="shared" si="31"/>
        <v>3.1077694235588961E-2</v>
      </c>
      <c r="D52" s="22">
        <f t="shared" si="32"/>
        <v>1.9204260651629085E-2</v>
      </c>
      <c r="E52" s="22">
        <f t="shared" si="33"/>
        <v>0.16397243107769427</v>
      </c>
      <c r="F52" s="22">
        <f t="shared" si="34"/>
        <v>0.77258771929824555</v>
      </c>
      <c r="G52" s="22"/>
      <c r="H52" s="22">
        <f t="shared" si="35"/>
        <v>3.1492063492063481E-2</v>
      </c>
      <c r="I52" s="22">
        <f t="shared" si="36"/>
        <v>1.9460317460317473E-2</v>
      </c>
      <c r="J52" s="22">
        <f t="shared" si="37"/>
        <v>0.1661587301587302</v>
      </c>
      <c r="K52" s="22">
        <f t="shared" si="38"/>
        <v>0.78288888888888886</v>
      </c>
      <c r="L52" s="22"/>
      <c r="M52" s="23">
        <f t="shared" si="39"/>
        <v>0.10197221122982897</v>
      </c>
      <c r="N52" s="26">
        <f t="shared" si="13"/>
        <v>1.150474871388999</v>
      </c>
      <c r="O52" s="24">
        <f t="shared" si="40"/>
        <v>0.13890298122161401</v>
      </c>
      <c r="P52" s="25">
        <f t="shared" si="41"/>
        <v>1.2222375537384705E-2</v>
      </c>
      <c r="Q52" s="25">
        <f t="shared" si="42"/>
        <v>0.17661071573606879</v>
      </c>
      <c r="R52" s="25">
        <f t="shared" si="43"/>
        <v>7.4004635424627235E-2</v>
      </c>
      <c r="S52" s="25">
        <f t="shared" si="44"/>
        <v>2.8601444886814337E-2</v>
      </c>
      <c r="T52" s="25">
        <f t="shared" si="45"/>
        <v>3.0781824093432469E-3</v>
      </c>
      <c r="U52" s="25">
        <f t="shared" si="6"/>
        <v>0</v>
      </c>
      <c r="V52" s="26">
        <f t="shared" si="7"/>
        <v>-8.8852273538429838E-2</v>
      </c>
      <c r="W52" s="26">
        <f t="shared" si="46"/>
        <v>0.42208978852110929</v>
      </c>
      <c r="X52" s="21">
        <f t="shared" si="47"/>
        <v>0.51094206205953907</v>
      </c>
      <c r="Y52" s="19">
        <f>SUMPRODUCT($W$28:W52,$O$28:O52)/SUM($O$28:O52)</f>
        <v>0.3924551290067011</v>
      </c>
      <c r="Z52" s="23">
        <f t="shared" si="48"/>
        <v>6.5918834586466191E-2</v>
      </c>
      <c r="AA52" s="26">
        <f t="shared" si="27"/>
        <v>0.72070119047619052</v>
      </c>
      <c r="AB52" s="27">
        <f t="shared" si="49"/>
        <v>1.8050387002723425</v>
      </c>
      <c r="AC52" s="27">
        <f t="shared" si="50"/>
        <v>0.10322728093693648</v>
      </c>
      <c r="AD52" s="23">
        <f>SUMPRODUCT(AB$28:AB52,$B$28:$B52)/SUM($B$28:$B52)</f>
        <v>2.6030299761144664</v>
      </c>
      <c r="AE52" s="23">
        <f t="shared" si="51"/>
        <v>0.13050756578947373</v>
      </c>
      <c r="AF52" s="26">
        <f t="shared" si="29"/>
        <v>1.3707291666666668</v>
      </c>
      <c r="AG52" s="27">
        <f t="shared" si="52"/>
        <v>1.7582582761616914</v>
      </c>
      <c r="AH52" s="27">
        <f t="shared" si="53"/>
        <v>0.20039094239750091</v>
      </c>
      <c r="AI52" s="23">
        <f>SUMPRODUCT(AG$28:AG52,$B$28:$B52)/SUM($B$28:$B52)</f>
        <v>1.384509722059428</v>
      </c>
      <c r="AJ52" s="23">
        <f t="shared" si="54"/>
        <v>1.2583410497782728</v>
      </c>
      <c r="AK52" s="25">
        <f>SUMPRODUCT($O$28:O52,$B$28:B52)/SUMPRODUCT($B$28:B52)</f>
        <v>0.1217100020271666</v>
      </c>
    </row>
    <row r="53" spans="1:37">
      <c r="A53" s="6" t="s">
        <v>247</v>
      </c>
      <c r="B53" s="2"/>
      <c r="C53" s="3"/>
      <c r="D53" s="3"/>
      <c r="E53" s="3"/>
      <c r="F53" s="3"/>
      <c r="G53" s="3"/>
      <c r="H53" s="4"/>
      <c r="I53" s="4"/>
      <c r="J53" s="4"/>
      <c r="K53" s="4"/>
      <c r="L53" s="4"/>
      <c r="M53" s="5"/>
      <c r="O53" s="7"/>
      <c r="P53" s="7"/>
      <c r="Q53" s="7"/>
      <c r="R53" s="7"/>
      <c r="S53" s="7"/>
      <c r="T53" s="7"/>
      <c r="U53" s="7"/>
      <c r="V53" s="5"/>
      <c r="W53" s="8"/>
      <c r="X53" s="2"/>
      <c r="Y53" s="8"/>
      <c r="Z53" s="8"/>
      <c r="AA53" s="8"/>
      <c r="AB53" s="10"/>
      <c r="AC53" s="10"/>
      <c r="AD53" s="5"/>
    </row>
    <row r="54" spans="1:37">
      <c r="A54" s="6" t="s">
        <v>255</v>
      </c>
      <c r="B54" s="2"/>
      <c r="C54" s="3"/>
      <c r="D54" s="3"/>
      <c r="E54" s="3"/>
      <c r="F54" s="3"/>
      <c r="G54" s="3"/>
      <c r="H54" s="4"/>
      <c r="I54" s="4"/>
      <c r="J54" s="4"/>
      <c r="K54" s="4"/>
      <c r="L54" s="4"/>
      <c r="M54" s="5"/>
      <c r="O54" s="7"/>
      <c r="P54" s="7"/>
      <c r="Q54" s="7"/>
      <c r="R54" s="7"/>
      <c r="S54" s="7"/>
      <c r="T54" s="7"/>
      <c r="U54" s="7"/>
      <c r="V54" s="5"/>
      <c r="W54" s="8"/>
      <c r="X54" s="2"/>
      <c r="Y54" s="8"/>
    </row>
    <row r="55" spans="1:37">
      <c r="B55" s="2"/>
      <c r="C55" s="3"/>
      <c r="D55" s="3"/>
      <c r="E55" s="3"/>
      <c r="F55" s="3"/>
      <c r="G55" s="3"/>
      <c r="H55" s="4"/>
      <c r="I55" s="4"/>
      <c r="J55" s="4"/>
      <c r="K55" s="4"/>
      <c r="L55" s="4"/>
      <c r="M55" s="5"/>
      <c r="O55" s="7"/>
      <c r="P55" s="7"/>
      <c r="Q55" s="7"/>
      <c r="R55" s="7"/>
      <c r="S55" s="7"/>
      <c r="T55" s="7"/>
      <c r="U55" s="7"/>
      <c r="V55" s="5"/>
      <c r="W55" s="8"/>
      <c r="X55" s="2"/>
      <c r="Y55" s="8"/>
    </row>
    <row r="56" spans="1:37">
      <c r="A56" s="6" t="s">
        <v>60</v>
      </c>
      <c r="B56" s="2"/>
      <c r="C56" s="3"/>
      <c r="D56" s="3"/>
      <c r="E56" s="3"/>
      <c r="F56" s="3"/>
      <c r="G56" s="3"/>
      <c r="H56" s="4"/>
      <c r="I56" s="4"/>
      <c r="J56" s="4"/>
      <c r="K56" s="4"/>
      <c r="L56" s="4"/>
      <c r="M56" s="5"/>
      <c r="O56" s="7"/>
      <c r="P56" s="7"/>
      <c r="Q56" s="7"/>
      <c r="R56" s="7"/>
      <c r="S56" s="7"/>
      <c r="T56" s="7"/>
      <c r="U56" s="7"/>
      <c r="V56" s="5"/>
      <c r="W56" s="8"/>
      <c r="X56" s="2"/>
      <c r="Y56" s="8"/>
    </row>
    <row r="57" spans="1:37">
      <c r="A57" s="6" t="s">
        <v>229</v>
      </c>
      <c r="B57" s="2"/>
      <c r="C57" s="3"/>
      <c r="D57" s="3"/>
      <c r="E57" s="3"/>
      <c r="F57" s="3"/>
      <c r="G57" s="3"/>
      <c r="H57" s="4"/>
      <c r="I57" s="4"/>
      <c r="J57" s="4"/>
      <c r="K57" s="4"/>
      <c r="L57" s="4"/>
      <c r="M57" s="5"/>
      <c r="O57" s="7"/>
      <c r="P57" s="7"/>
      <c r="Q57" s="7"/>
      <c r="R57" s="7"/>
      <c r="S57" s="7"/>
      <c r="T57" s="7"/>
      <c r="U57" s="7"/>
      <c r="V57" s="5"/>
      <c r="W57" s="8"/>
      <c r="X57" s="2"/>
      <c r="Y57" s="8"/>
    </row>
    <row r="58" spans="1:37">
      <c r="A58" s="6" t="s">
        <v>230</v>
      </c>
      <c r="B58" s="2"/>
      <c r="C58" s="3"/>
      <c r="D58" s="3"/>
      <c r="E58" s="3"/>
      <c r="F58" s="3"/>
      <c r="G58" s="3"/>
      <c r="H58" s="4"/>
      <c r="I58" s="4"/>
      <c r="J58" s="4"/>
      <c r="K58" s="4"/>
      <c r="L58" s="4"/>
      <c r="M58" s="5"/>
      <c r="O58" s="7"/>
      <c r="P58" s="7"/>
      <c r="Q58" s="7"/>
      <c r="R58" s="7"/>
      <c r="S58" s="7"/>
      <c r="T58" s="7"/>
      <c r="U58" s="7"/>
      <c r="V58" s="5"/>
      <c r="W58" s="8"/>
      <c r="X58" s="2"/>
      <c r="Y58" s="8"/>
    </row>
    <row r="59" spans="1:37">
      <c r="A59" s="6" t="s">
        <v>231</v>
      </c>
      <c r="B59" s="2"/>
      <c r="C59" s="3"/>
      <c r="D59" s="3"/>
      <c r="E59" s="3"/>
      <c r="F59" s="3"/>
      <c r="G59" s="3"/>
      <c r="H59" s="4"/>
      <c r="I59" s="4"/>
      <c r="J59" s="4"/>
      <c r="K59" s="4"/>
      <c r="L59" s="4"/>
      <c r="M59" s="5"/>
      <c r="O59" s="7"/>
      <c r="P59" s="7"/>
      <c r="Q59" s="7"/>
      <c r="R59" s="7"/>
      <c r="S59" s="7"/>
      <c r="T59" s="7"/>
      <c r="U59" s="7"/>
      <c r="V59" s="5"/>
      <c r="W59" s="8"/>
      <c r="X59" s="2"/>
      <c r="Y59" s="8"/>
    </row>
    <row r="60" spans="1:37">
      <c r="A60" s="6" t="s">
        <v>232</v>
      </c>
      <c r="B60" s="2"/>
      <c r="C60" s="3"/>
      <c r="D60" s="3"/>
      <c r="E60" s="3"/>
      <c r="F60" s="3"/>
      <c r="G60" s="3"/>
      <c r="H60" s="4"/>
      <c r="I60" s="4"/>
      <c r="J60" s="4"/>
      <c r="K60" s="4"/>
      <c r="L60" s="4"/>
      <c r="M60" s="5"/>
      <c r="O60" s="7"/>
      <c r="P60" s="7"/>
      <c r="Q60" s="7"/>
      <c r="R60" s="7"/>
      <c r="S60" s="7"/>
      <c r="T60" s="7"/>
      <c r="U60" s="7"/>
      <c r="V60" s="5"/>
      <c r="W60" s="8"/>
      <c r="X60" s="2"/>
      <c r="Y60" s="8"/>
    </row>
    <row r="61" spans="1:37">
      <c r="A61" s="2" t="s">
        <v>265</v>
      </c>
      <c r="B61" s="2"/>
      <c r="C61" s="3"/>
      <c r="D61" s="3"/>
      <c r="E61" s="3"/>
      <c r="F61" s="3"/>
      <c r="G61" s="3"/>
      <c r="H61" s="4"/>
      <c r="I61" s="4"/>
      <c r="J61" s="4"/>
      <c r="K61" s="4"/>
      <c r="L61" s="4"/>
      <c r="M61" s="5"/>
      <c r="O61" s="7"/>
      <c r="P61" s="7"/>
      <c r="Q61" s="7"/>
      <c r="R61" s="7"/>
      <c r="S61" s="7"/>
      <c r="T61" s="7"/>
      <c r="U61" s="7"/>
      <c r="V61" s="5"/>
      <c r="W61" s="8"/>
      <c r="X61" s="2"/>
      <c r="Y61" s="8"/>
    </row>
    <row r="62" spans="1:37">
      <c r="A62" s="2" t="s">
        <v>233</v>
      </c>
      <c r="B62" s="2"/>
      <c r="C62" s="3"/>
      <c r="D62" s="3"/>
      <c r="E62" s="3"/>
      <c r="F62" s="3"/>
      <c r="G62" s="3"/>
      <c r="H62" s="4"/>
      <c r="I62" s="4"/>
      <c r="J62" s="4"/>
      <c r="K62" s="4"/>
      <c r="L62" s="4"/>
      <c r="M62" s="5"/>
      <c r="O62" s="7"/>
      <c r="P62" s="7"/>
      <c r="Q62" s="7"/>
      <c r="R62" s="7"/>
      <c r="S62" s="7"/>
      <c r="T62" s="7"/>
      <c r="U62" s="7"/>
      <c r="V62" s="5"/>
      <c r="W62" s="8"/>
      <c r="X62" s="2"/>
      <c r="Y62" s="8"/>
    </row>
    <row r="63" spans="1:37">
      <c r="A63" s="6" t="s">
        <v>204</v>
      </c>
      <c r="B63" s="2"/>
      <c r="C63" s="3"/>
      <c r="D63" s="3"/>
      <c r="E63" s="3"/>
      <c r="F63" s="3"/>
      <c r="G63" s="3"/>
      <c r="H63" s="4"/>
      <c r="I63" s="4"/>
      <c r="J63" s="4"/>
      <c r="K63" s="4"/>
      <c r="L63" s="4"/>
      <c r="M63" s="5"/>
      <c r="O63" s="7"/>
      <c r="P63" s="7"/>
      <c r="Q63" s="7"/>
      <c r="R63" s="7"/>
      <c r="S63" s="7"/>
      <c r="T63" s="7"/>
      <c r="U63" s="7"/>
      <c r="V63" s="5"/>
      <c r="W63" s="8"/>
      <c r="X63" s="2"/>
      <c r="Y63" s="8"/>
    </row>
    <row r="64" spans="1:37">
      <c r="A64" s="2"/>
      <c r="B64" s="2"/>
      <c r="C64" s="3"/>
      <c r="D64" s="3"/>
      <c r="E64" s="3"/>
      <c r="F64" s="3"/>
      <c r="G64" s="3"/>
      <c r="H64" s="4"/>
      <c r="I64" s="4"/>
      <c r="J64" s="4"/>
      <c r="K64" s="4"/>
      <c r="L64" s="4"/>
      <c r="M64" s="5"/>
      <c r="O64" s="7"/>
      <c r="P64" s="7"/>
      <c r="Q64" s="7"/>
      <c r="R64" s="7"/>
      <c r="S64" s="7"/>
      <c r="T64" s="7"/>
      <c r="U64" s="7"/>
      <c r="V64" s="5"/>
      <c r="W64" s="8"/>
      <c r="X64" s="2"/>
      <c r="Y64" s="8"/>
    </row>
    <row r="65" spans="1:48">
      <c r="A65" s="59"/>
      <c r="B65" s="2"/>
      <c r="C65" s="3"/>
      <c r="D65" s="3"/>
      <c r="E65" s="3"/>
      <c r="F65" s="3"/>
      <c r="G65" s="3"/>
      <c r="H65" s="4"/>
      <c r="I65" s="4"/>
      <c r="J65" s="4"/>
      <c r="K65" s="4"/>
      <c r="L65" s="4"/>
      <c r="M65" s="5"/>
      <c r="O65" s="7"/>
      <c r="P65" s="7"/>
      <c r="Q65" s="7"/>
      <c r="R65" s="7"/>
      <c r="S65" s="7"/>
      <c r="T65" s="7"/>
      <c r="U65" s="7"/>
      <c r="V65" s="5"/>
      <c r="W65" s="8"/>
      <c r="X65" s="2"/>
      <c r="Y65" s="8"/>
    </row>
    <row r="66" spans="1:48" s="72" customFormat="1" ht="15">
      <c r="A66" s="72" t="s">
        <v>269</v>
      </c>
      <c r="K66" s="73"/>
      <c r="L66" s="73"/>
      <c r="N66" s="74"/>
      <c r="O66" s="74"/>
      <c r="P66" s="74"/>
      <c r="Q66" s="74"/>
      <c r="R66" s="74"/>
      <c r="S66" s="74"/>
      <c r="T66" s="74"/>
      <c r="V66" s="74"/>
      <c r="W66" s="74"/>
      <c r="X66" s="74"/>
      <c r="Y66" s="74"/>
      <c r="Z66" s="74"/>
      <c r="AA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O66" s="74"/>
      <c r="AP66" s="74"/>
      <c r="AQ66" s="74"/>
      <c r="AR66" s="74"/>
      <c r="AS66" s="74"/>
      <c r="AT66" s="74"/>
      <c r="AU66" s="74"/>
      <c r="AV66" s="74"/>
    </row>
    <row r="67" spans="1:48" s="72" customFormat="1" ht="14.25">
      <c r="A67" s="72" t="s">
        <v>197</v>
      </c>
      <c r="K67" s="73"/>
      <c r="L67" s="73"/>
      <c r="N67" s="74"/>
      <c r="O67" s="74"/>
      <c r="P67" s="74"/>
      <c r="Q67" s="74"/>
      <c r="R67" s="74"/>
      <c r="S67" s="74"/>
      <c r="T67" s="74"/>
      <c r="V67" s="74"/>
      <c r="W67" s="74"/>
      <c r="X67" s="74"/>
      <c r="Y67" s="74"/>
      <c r="Z67" s="74"/>
      <c r="AA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O67" s="74"/>
      <c r="AP67" s="74"/>
      <c r="AQ67" s="74"/>
      <c r="AR67" s="74"/>
      <c r="AS67" s="74"/>
      <c r="AT67" s="74"/>
      <c r="AU67" s="74"/>
      <c r="AV67" s="74"/>
    </row>
    <row r="68" spans="1:48" s="72" customFormat="1" ht="14.25">
      <c r="A68" s="72" t="s">
        <v>198</v>
      </c>
      <c r="K68" s="73"/>
      <c r="L68" s="73"/>
      <c r="N68" s="74"/>
      <c r="O68" s="74"/>
      <c r="P68" s="74"/>
      <c r="Q68" s="74"/>
      <c r="R68" s="74"/>
      <c r="S68" s="74"/>
      <c r="T68" s="74"/>
      <c r="V68" s="74"/>
      <c r="W68" s="74"/>
      <c r="X68" s="74"/>
      <c r="Y68" s="74"/>
      <c r="Z68" s="74"/>
      <c r="AA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O68" s="74"/>
      <c r="AP68" s="74"/>
      <c r="AQ68" s="74"/>
      <c r="AR68" s="74"/>
      <c r="AS68" s="74"/>
      <c r="AT68" s="74"/>
      <c r="AU68" s="74"/>
      <c r="AV68" s="74"/>
    </row>
    <row r="69" spans="1:48">
      <c r="A69" s="2"/>
      <c r="B69" s="2"/>
      <c r="C69" s="3"/>
      <c r="D69" s="3"/>
      <c r="E69" s="3"/>
      <c r="F69" s="3"/>
      <c r="G69" s="3"/>
      <c r="H69" s="4"/>
      <c r="I69" s="4"/>
      <c r="J69" s="4"/>
      <c r="K69" s="4"/>
      <c r="L69" s="4"/>
      <c r="M69" s="5"/>
      <c r="O69" s="7"/>
      <c r="P69" s="7"/>
      <c r="Q69" s="7"/>
      <c r="R69" s="7"/>
      <c r="S69" s="7"/>
      <c r="T69" s="7"/>
      <c r="U69" s="7"/>
      <c r="V69" s="5"/>
      <c r="W69" s="8"/>
      <c r="X69" s="2"/>
      <c r="Y69" s="8"/>
    </row>
    <row r="70" spans="1:48">
      <c r="A70" s="2"/>
      <c r="B70" s="2"/>
      <c r="C70" s="3"/>
      <c r="D70" s="3"/>
      <c r="E70" s="3"/>
      <c r="F70" s="3"/>
      <c r="G70" s="3"/>
      <c r="H70" s="4"/>
      <c r="I70" s="4"/>
      <c r="J70" s="4"/>
      <c r="K70" s="4"/>
      <c r="L70" s="4"/>
      <c r="M70" s="5"/>
      <c r="O70" s="7"/>
      <c r="P70" s="7"/>
      <c r="Q70" s="7"/>
      <c r="R70" s="7"/>
      <c r="S70" s="7"/>
      <c r="T70" s="7"/>
      <c r="U70" s="7"/>
      <c r="V70" s="5"/>
      <c r="W70" s="8"/>
      <c r="X70" s="2"/>
      <c r="Y70" s="8"/>
    </row>
    <row r="71" spans="1:48">
      <c r="A71" s="2"/>
      <c r="B71" s="2"/>
      <c r="C71" s="3"/>
      <c r="D71" s="3"/>
      <c r="E71" s="3"/>
      <c r="F71" s="3"/>
      <c r="G71" s="3"/>
      <c r="H71" s="4"/>
      <c r="I71" s="4"/>
      <c r="J71" s="4"/>
      <c r="K71" s="4"/>
      <c r="L71" s="4"/>
      <c r="M71" s="5"/>
      <c r="O71" s="7"/>
      <c r="P71" s="7"/>
      <c r="Q71" s="7"/>
      <c r="R71" s="7"/>
      <c r="S71" s="7"/>
      <c r="T71" s="7"/>
      <c r="U71" s="7"/>
      <c r="V71" s="5"/>
      <c r="W71" s="8"/>
      <c r="X71" s="2"/>
      <c r="Y71" s="8"/>
    </row>
    <row r="72" spans="1:48">
      <c r="A72" s="2"/>
      <c r="B72" s="2"/>
      <c r="C72" s="3"/>
      <c r="D72" s="3"/>
      <c r="E72" s="3"/>
      <c r="F72" s="3"/>
      <c r="G72" s="3"/>
      <c r="H72" s="4"/>
      <c r="I72" s="4"/>
      <c r="J72" s="4"/>
      <c r="K72" s="4"/>
      <c r="L72" s="4"/>
      <c r="M72" s="5"/>
      <c r="O72" s="7"/>
      <c r="P72" s="7"/>
      <c r="Q72" s="7"/>
      <c r="R72" s="7"/>
      <c r="S72" s="7"/>
      <c r="T72" s="7"/>
      <c r="U72" s="7"/>
      <c r="V72" s="5"/>
      <c r="W72" s="8"/>
      <c r="X72" s="2"/>
      <c r="Y72" s="8"/>
    </row>
    <row r="73" spans="1:48">
      <c r="A73" s="2"/>
      <c r="B73" s="3"/>
      <c r="H73" s="3"/>
      <c r="I73" s="4"/>
      <c r="K73" s="7"/>
      <c r="P73" s="7"/>
      <c r="Q73" s="7"/>
      <c r="R73" s="7"/>
      <c r="S73" s="7"/>
      <c r="T73" s="7"/>
      <c r="U73" s="7"/>
      <c r="V73" s="5"/>
      <c r="W73" s="8"/>
      <c r="X73" s="2"/>
      <c r="Y73" s="8"/>
    </row>
    <row r="74" spans="1:48">
      <c r="A74" s="2"/>
      <c r="G74" s="3"/>
      <c r="H74" s="3"/>
      <c r="I74" s="3"/>
      <c r="P74" s="7"/>
      <c r="Q74" s="7"/>
      <c r="R74" s="7"/>
      <c r="S74" s="7"/>
      <c r="T74" s="7"/>
      <c r="U74" s="7"/>
      <c r="V74" s="5"/>
      <c r="W74" s="8"/>
      <c r="X74" s="2"/>
      <c r="Y74" s="8"/>
    </row>
    <row r="75" spans="1:48">
      <c r="A75" s="2"/>
      <c r="G75" s="3"/>
      <c r="H75" s="3"/>
      <c r="I75" s="3"/>
      <c r="P75" s="7"/>
      <c r="Q75" s="7"/>
      <c r="R75" s="7"/>
      <c r="S75" s="7"/>
      <c r="T75" s="7"/>
      <c r="U75" s="7"/>
      <c r="V75" s="5"/>
      <c r="W75" s="8"/>
      <c r="X75" s="2"/>
      <c r="Y75" s="8"/>
    </row>
    <row r="76" spans="1:48">
      <c r="A76" s="2"/>
      <c r="B76" s="2"/>
      <c r="C76" s="3"/>
      <c r="D76" s="3"/>
      <c r="E76" s="3"/>
      <c r="F76" s="3"/>
      <c r="G76" s="3"/>
      <c r="H76" s="4"/>
      <c r="I76" s="4"/>
      <c r="J76" s="4"/>
      <c r="K76" s="4"/>
      <c r="L76" s="4"/>
      <c r="M76" s="5"/>
      <c r="O76" s="7"/>
      <c r="P76" s="7"/>
      <c r="Q76" s="7"/>
      <c r="R76" s="7"/>
      <c r="S76" s="7"/>
      <c r="T76" s="7"/>
      <c r="U76" s="7"/>
      <c r="V76" s="5"/>
      <c r="W76" s="8"/>
      <c r="X76" s="2"/>
      <c r="Y76" s="8"/>
    </row>
    <row r="77" spans="1:48">
      <c r="A77" s="2"/>
      <c r="B77" s="2"/>
      <c r="C77" s="3"/>
      <c r="D77" s="3"/>
      <c r="E77" s="3"/>
      <c r="F77" s="3"/>
      <c r="G77" s="2"/>
      <c r="H77" s="3"/>
      <c r="I77" s="4"/>
      <c r="J77" s="4"/>
      <c r="K77" s="4"/>
      <c r="L77" s="4"/>
      <c r="M77" s="5"/>
      <c r="O77" s="7"/>
      <c r="P77" s="7"/>
      <c r="Q77" s="7"/>
      <c r="R77" s="7"/>
      <c r="S77" s="7"/>
      <c r="T77" s="7"/>
      <c r="U77" s="7"/>
      <c r="V77" s="5"/>
      <c r="W77" s="8"/>
      <c r="X77" s="2"/>
      <c r="Y77" s="8"/>
    </row>
    <row r="78" spans="1:48">
      <c r="A78" s="2"/>
      <c r="B78" s="2"/>
      <c r="C78" s="3"/>
      <c r="D78" s="3"/>
      <c r="E78" s="3"/>
      <c r="F78" s="3"/>
      <c r="G78" s="3"/>
      <c r="H78" s="4"/>
      <c r="I78" s="4"/>
      <c r="J78" s="4"/>
      <c r="K78" s="4"/>
      <c r="L78" s="4"/>
      <c r="M78" s="5"/>
      <c r="O78" s="7"/>
      <c r="P78" s="7"/>
      <c r="Q78" s="7"/>
      <c r="R78" s="7"/>
      <c r="S78" s="7"/>
      <c r="T78" s="7"/>
      <c r="U78" s="7"/>
      <c r="V78" s="5"/>
      <c r="W78" s="8"/>
      <c r="X78" s="2"/>
      <c r="Y78" s="8"/>
    </row>
    <row r="79" spans="1:48">
      <c r="A79" s="2"/>
      <c r="B79" s="2"/>
      <c r="C79" s="3"/>
      <c r="D79" s="3"/>
      <c r="E79" s="3"/>
      <c r="F79" s="3"/>
      <c r="G79" s="3"/>
      <c r="H79" s="4"/>
      <c r="I79" s="4"/>
      <c r="J79" s="4"/>
      <c r="K79" s="4"/>
      <c r="L79" s="4"/>
      <c r="M79" s="5"/>
      <c r="O79" s="7"/>
      <c r="P79" s="7"/>
      <c r="Q79" s="7"/>
      <c r="R79" s="7"/>
      <c r="S79" s="7"/>
      <c r="T79" s="7"/>
      <c r="U79" s="7"/>
      <c r="V79" s="5"/>
      <c r="W79" s="8"/>
      <c r="X79" s="2"/>
      <c r="Y79" s="8"/>
    </row>
    <row r="80" spans="1:48">
      <c r="A80" s="2"/>
      <c r="B80" s="2"/>
      <c r="C80" s="3"/>
      <c r="D80" s="3"/>
      <c r="E80" s="3"/>
      <c r="F80" s="3"/>
      <c r="G80" s="3"/>
      <c r="H80" s="4"/>
      <c r="I80" s="4"/>
      <c r="J80" s="4"/>
      <c r="K80" s="4"/>
      <c r="L80" s="4"/>
      <c r="M80" s="5"/>
      <c r="O80" s="7"/>
      <c r="P80" s="7"/>
      <c r="Q80" s="7"/>
      <c r="R80" s="7"/>
      <c r="S80" s="7"/>
      <c r="T80" s="7"/>
      <c r="U80" s="7"/>
      <c r="V80" s="5"/>
      <c r="W80" s="8"/>
      <c r="X80" s="2"/>
      <c r="Y80" s="8"/>
    </row>
    <row r="81" spans="1:25">
      <c r="A81" s="2"/>
      <c r="B81" s="2"/>
      <c r="C81" s="3"/>
      <c r="D81" s="3"/>
      <c r="E81" s="3"/>
      <c r="F81" s="3"/>
      <c r="G81" s="3"/>
      <c r="H81" s="4"/>
      <c r="I81" s="4"/>
      <c r="J81" s="4"/>
      <c r="K81" s="4"/>
      <c r="L81" s="4"/>
      <c r="M81" s="5"/>
      <c r="O81" s="7"/>
      <c r="P81" s="7"/>
      <c r="Q81" s="7"/>
      <c r="R81" s="7"/>
      <c r="S81" s="7"/>
      <c r="T81" s="7"/>
      <c r="U81" s="7"/>
      <c r="V81" s="5"/>
      <c r="W81" s="8"/>
      <c r="X81" s="2"/>
      <c r="Y81" s="8"/>
    </row>
    <row r="82" spans="1:25">
      <c r="A82" s="2"/>
      <c r="B82" s="2"/>
      <c r="C82" s="3"/>
      <c r="D82" s="3"/>
      <c r="E82" s="3"/>
      <c r="F82" s="3"/>
      <c r="G82" s="3"/>
      <c r="H82" s="4"/>
      <c r="I82" s="4"/>
      <c r="J82" s="4"/>
      <c r="K82" s="4"/>
      <c r="L82" s="4"/>
      <c r="M82" s="5"/>
      <c r="O82" s="7"/>
      <c r="P82" s="7"/>
      <c r="Q82" s="7"/>
      <c r="R82" s="7"/>
      <c r="S82" s="7"/>
      <c r="T82" s="7"/>
      <c r="U82" s="7"/>
      <c r="V82" s="5"/>
      <c r="W82" s="8"/>
      <c r="X82" s="2"/>
      <c r="Y82" s="8"/>
    </row>
    <row r="83" spans="1:25">
      <c r="A83" s="2"/>
      <c r="B83" s="2"/>
      <c r="C83" s="3"/>
      <c r="D83" s="3"/>
      <c r="E83" s="3"/>
      <c r="F83" s="3"/>
      <c r="G83" s="3"/>
      <c r="H83" s="4"/>
      <c r="I83" s="4"/>
      <c r="J83" s="4"/>
      <c r="K83" s="4"/>
      <c r="L83" s="4"/>
      <c r="M83" s="5"/>
      <c r="O83" s="7"/>
      <c r="P83" s="7"/>
      <c r="Q83" s="7"/>
      <c r="R83" s="7"/>
      <c r="S83" s="7"/>
      <c r="T83" s="7"/>
      <c r="U83" s="7"/>
      <c r="V83" s="5"/>
      <c r="W83" s="8"/>
      <c r="X83" s="2"/>
      <c r="Y83" s="8"/>
    </row>
    <row r="84" spans="1:25">
      <c r="A84" s="2"/>
      <c r="B84" s="2"/>
      <c r="C84" s="3"/>
      <c r="D84" s="3"/>
      <c r="E84" s="3"/>
      <c r="F84" s="3"/>
      <c r="G84" s="3"/>
      <c r="H84" s="4"/>
      <c r="I84" s="4"/>
      <c r="J84" s="4"/>
      <c r="K84" s="4"/>
      <c r="L84" s="4"/>
      <c r="M84" s="5"/>
      <c r="O84" s="7"/>
      <c r="P84" s="7"/>
      <c r="Q84" s="7"/>
      <c r="R84" s="7"/>
      <c r="S84" s="7"/>
      <c r="T84" s="7"/>
      <c r="U84" s="7"/>
      <c r="V84" s="5"/>
      <c r="W84" s="8"/>
      <c r="X84" s="2"/>
      <c r="Y84" s="8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V76"/>
  <sheetViews>
    <sheetView topLeftCell="A46" workbookViewId="0">
      <selection activeCell="A74" sqref="A74:XFD76"/>
    </sheetView>
  </sheetViews>
  <sheetFormatPr defaultColWidth="9" defaultRowHeight="12.75"/>
  <cols>
    <col min="1" max="1" width="20.875" style="6" customWidth="1"/>
    <col min="2" max="2" width="9.375" style="6" bestFit="1" customWidth="1"/>
    <col min="3" max="3" width="12.125" style="6" bestFit="1" customWidth="1"/>
    <col min="4" max="4" width="11.25" style="6" bestFit="1" customWidth="1"/>
    <col min="5" max="5" width="13.75" style="6" bestFit="1" customWidth="1"/>
    <col min="6" max="6" width="12.375" style="6" customWidth="1"/>
    <col min="7" max="7" width="12.625" style="6" customWidth="1"/>
    <col min="8" max="8" width="12.125" style="6" customWidth="1"/>
    <col min="9" max="9" width="11.125" style="6" bestFit="1" customWidth="1"/>
    <col min="10" max="10" width="12.75" style="6" customWidth="1"/>
    <col min="11" max="11" width="12.75" style="6" bestFit="1" customWidth="1"/>
    <col min="12" max="12" width="9.75" style="6" bestFit="1" customWidth="1"/>
    <col min="13" max="13" width="12.125" style="6" bestFit="1" customWidth="1"/>
    <col min="14" max="15" width="11.625" style="6" bestFit="1" customWidth="1"/>
    <col min="16" max="16" width="16.25" style="6" bestFit="1" customWidth="1"/>
    <col min="17" max="17" width="15.375" style="6" bestFit="1" customWidth="1"/>
    <col min="18" max="18" width="12.75" style="6" bestFit="1" customWidth="1"/>
    <col min="19" max="19" width="17.625" style="6" bestFit="1" customWidth="1"/>
    <col min="20" max="20" width="11.375" style="6" customWidth="1"/>
    <col min="21" max="21" width="13.75" style="6" customWidth="1"/>
    <col min="22" max="22" width="10.625" style="6" bestFit="1" customWidth="1"/>
    <col min="23" max="23" width="8.625" style="6" bestFit="1" customWidth="1"/>
    <col min="24" max="24" width="12.625" style="6" bestFit="1" customWidth="1"/>
    <col min="25" max="25" width="8.375" style="6" bestFit="1" customWidth="1"/>
    <col min="26" max="26" width="13.25" style="6" bestFit="1" customWidth="1"/>
    <col min="27" max="27" width="10.625" style="6" bestFit="1" customWidth="1"/>
    <col min="28" max="28" width="9" style="6"/>
    <col min="29" max="29" width="12.625" style="6" bestFit="1" customWidth="1"/>
    <col min="30" max="30" width="15.625" style="6" bestFit="1" customWidth="1"/>
    <col min="31" max="31" width="14.375" style="6" bestFit="1" customWidth="1"/>
    <col min="32" max="16384" width="9" style="6"/>
  </cols>
  <sheetData>
    <row r="1" spans="1:13" s="39" customFormat="1"/>
    <row r="2" spans="1:13" s="39" customFormat="1"/>
    <row r="3" spans="1:13" s="39" customFormat="1"/>
    <row r="4" spans="1:13" s="39" customFormat="1"/>
    <row r="5" spans="1:13" s="39" customFormat="1"/>
    <row r="6" spans="1:13" s="39" customFormat="1"/>
    <row r="8" spans="1:13" ht="15.75">
      <c r="A8" s="67" t="s">
        <v>268</v>
      </c>
      <c r="B8" s="28"/>
      <c r="C8" s="28"/>
      <c r="D8" s="28"/>
      <c r="E8" s="28"/>
      <c r="F8" s="28"/>
      <c r="G8" s="28"/>
    </row>
    <row r="9" spans="1:13">
      <c r="A9" s="28"/>
      <c r="B9" s="28"/>
      <c r="C9" s="28"/>
      <c r="D9" s="28"/>
      <c r="E9" s="28"/>
      <c r="F9" s="28"/>
      <c r="G9" s="28"/>
    </row>
    <row r="10" spans="1:13">
      <c r="A10" s="28"/>
      <c r="B10" s="28"/>
      <c r="C10" s="28"/>
      <c r="D10" s="28"/>
      <c r="E10" s="28"/>
      <c r="F10" s="28"/>
      <c r="G10" s="28"/>
    </row>
    <row r="11" spans="1:13">
      <c r="A11" s="49" t="s">
        <v>107</v>
      </c>
      <c r="B11" s="17"/>
      <c r="C11" s="17"/>
      <c r="D11" s="17"/>
      <c r="E11" s="17"/>
      <c r="F11" s="17"/>
    </row>
    <row r="12" spans="1:13" ht="14.25">
      <c r="A12" s="17"/>
      <c r="B12" s="17" t="s">
        <v>2</v>
      </c>
      <c r="C12" s="17" t="s">
        <v>3</v>
      </c>
      <c r="D12" s="17" t="s">
        <v>151</v>
      </c>
      <c r="E12" s="17" t="s">
        <v>68</v>
      </c>
      <c r="F12" s="17" t="s">
        <v>167</v>
      </c>
      <c r="I12" s="65"/>
    </row>
    <row r="13" spans="1:13" ht="14.25">
      <c r="A13" s="6" t="s">
        <v>126</v>
      </c>
      <c r="B13" s="6">
        <v>0.4</v>
      </c>
      <c r="C13" s="6">
        <v>0.5</v>
      </c>
      <c r="D13" s="6">
        <v>0.1</v>
      </c>
      <c r="E13" s="6">
        <f>SUM(B13:D13)</f>
        <v>1</v>
      </c>
    </row>
    <row r="14" spans="1:13" ht="14.25">
      <c r="A14" s="6" t="s">
        <v>127</v>
      </c>
      <c r="B14" s="6">
        <v>0.7</v>
      </c>
      <c r="C14" s="6">
        <v>0</v>
      </c>
      <c r="D14" s="6">
        <v>0.3</v>
      </c>
      <c r="E14" s="6">
        <f>SUM(B14:D14)</f>
        <v>1</v>
      </c>
      <c r="H14" s="5"/>
      <c r="I14" s="5"/>
      <c r="J14" s="4"/>
      <c r="K14" s="4"/>
    </row>
    <row r="15" spans="1:13" ht="14.25">
      <c r="A15" s="6" t="s">
        <v>110</v>
      </c>
      <c r="B15" s="14">
        <v>0.13400000000000001</v>
      </c>
      <c r="C15" s="14">
        <v>9.4E-2</v>
      </c>
      <c r="D15" s="71">
        <v>0</v>
      </c>
      <c r="E15" s="14">
        <f>SUMPRODUCT(B13:D13,B15:D15)</f>
        <v>0.10060000000000001</v>
      </c>
      <c r="F15" s="14">
        <v>0.12</v>
      </c>
      <c r="H15" s="5"/>
      <c r="I15" s="5"/>
      <c r="J15" s="4"/>
      <c r="K15" s="1"/>
    </row>
    <row r="16" spans="1:13" ht="15.75">
      <c r="A16" s="6" t="s">
        <v>121</v>
      </c>
      <c r="B16" s="5">
        <f>B15/$F15</f>
        <v>1.1166666666666667</v>
      </c>
      <c r="C16" s="5">
        <f>C15/$F15</f>
        <v>0.78333333333333333</v>
      </c>
      <c r="D16" s="60">
        <f>D15/$F15</f>
        <v>0</v>
      </c>
      <c r="E16" s="5">
        <f>E15/$F15</f>
        <v>0.83833333333333349</v>
      </c>
      <c r="F16" s="14"/>
      <c r="H16" s="5"/>
      <c r="I16" s="5"/>
      <c r="J16" s="4"/>
      <c r="K16" s="1"/>
      <c r="M16" s="8"/>
    </row>
    <row r="17" spans="1:31" ht="15.6" customHeight="1">
      <c r="A17" s="6" t="s">
        <v>122</v>
      </c>
      <c r="B17" s="6">
        <v>0.44</v>
      </c>
      <c r="C17" s="6">
        <v>2.1</v>
      </c>
      <c r="D17" s="6">
        <v>0</v>
      </c>
    </row>
    <row r="18" spans="1:31" ht="15.75">
      <c r="A18" s="6" t="s">
        <v>123</v>
      </c>
      <c r="B18" s="6">
        <v>0.43</v>
      </c>
      <c r="C18" s="6">
        <v>2.6</v>
      </c>
      <c r="D18" s="6">
        <v>0</v>
      </c>
    </row>
    <row r="19" spans="1:31" ht="14.25">
      <c r="A19" s="6" t="s">
        <v>242</v>
      </c>
      <c r="B19" s="6">
        <v>1.32</v>
      </c>
      <c r="C19" s="6">
        <v>2.0299999999999998</v>
      </c>
      <c r="F19" s="6">
        <v>1.19</v>
      </c>
    </row>
    <row r="20" spans="1:31" ht="15.75">
      <c r="A20" s="6" t="s">
        <v>248</v>
      </c>
      <c r="B20" s="60">
        <f>(1.32-1.32)/2.048/(1673/1000)^2</f>
        <v>0</v>
      </c>
      <c r="C20" s="5">
        <f>(2.03-1.32)/2.048/(1673/1000)^2</f>
        <v>0.12386155115045785</v>
      </c>
      <c r="D20" s="60">
        <v>0</v>
      </c>
      <c r="E20" s="8"/>
      <c r="F20" s="13"/>
    </row>
    <row r="21" spans="1:31" ht="15.75">
      <c r="A21" s="46" t="s">
        <v>249</v>
      </c>
      <c r="B21" s="8"/>
      <c r="C21" s="8"/>
      <c r="D21" s="8"/>
      <c r="E21" s="8"/>
      <c r="F21" s="5">
        <f>(1.19-1.32)/2.048/(1673/1000)^2</f>
        <v>-2.2678875562759916E-2</v>
      </c>
    </row>
    <row r="22" spans="1:31" ht="14.25">
      <c r="A22" s="6" t="s">
        <v>112</v>
      </c>
      <c r="E22" s="5">
        <v>5.3346197720198498</v>
      </c>
    </row>
    <row r="23" spans="1:31" ht="14.25">
      <c r="A23" s="46" t="s">
        <v>111</v>
      </c>
      <c r="C23" s="9"/>
      <c r="D23" s="9"/>
      <c r="E23" s="4">
        <v>3.1232902694667666</v>
      </c>
    </row>
    <row r="24" spans="1:31" ht="14.25">
      <c r="A24" s="55" t="s">
        <v>113</v>
      </c>
      <c r="B24" s="17"/>
      <c r="C24" s="18"/>
      <c r="D24" s="18"/>
      <c r="E24" s="54">
        <v>0.39</v>
      </c>
      <c r="F24" s="17"/>
    </row>
    <row r="25" spans="1:31">
      <c r="A25" s="46"/>
      <c r="C25" s="9"/>
      <c r="D25" s="9"/>
      <c r="G25" s="11"/>
    </row>
    <row r="26" spans="1:31">
      <c r="A26" s="49" t="s">
        <v>105</v>
      </c>
      <c r="B26" s="17"/>
      <c r="C26" s="17"/>
      <c r="D26" s="17"/>
      <c r="E26" s="17"/>
      <c r="F26" s="17"/>
      <c r="G26" s="18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5.75">
      <c r="A27" s="29" t="s">
        <v>0</v>
      </c>
      <c r="B27" s="29" t="s">
        <v>1</v>
      </c>
      <c r="C27" s="29" t="s">
        <v>69</v>
      </c>
      <c r="D27" s="29" t="s">
        <v>70</v>
      </c>
      <c r="E27" s="29" t="s">
        <v>155</v>
      </c>
      <c r="F27" s="29" t="s">
        <v>144</v>
      </c>
      <c r="G27" s="29" t="s">
        <v>73</v>
      </c>
      <c r="H27" s="29" t="s">
        <v>154</v>
      </c>
      <c r="I27" s="29" t="s">
        <v>76</v>
      </c>
      <c r="J27" s="29" t="s">
        <v>77</v>
      </c>
      <c r="K27" s="29" t="s">
        <v>78</v>
      </c>
      <c r="L27" s="29" t="s">
        <v>79</v>
      </c>
      <c r="M27" s="29" t="s">
        <v>80</v>
      </c>
      <c r="N27" s="29" t="s">
        <v>81</v>
      </c>
      <c r="O27" s="29" t="s">
        <v>100</v>
      </c>
      <c r="P27" s="29" t="s">
        <v>85</v>
      </c>
      <c r="Q27" s="29" t="s">
        <v>86</v>
      </c>
      <c r="R27" s="29" t="s">
        <v>87</v>
      </c>
      <c r="S27" s="29" t="s">
        <v>88</v>
      </c>
      <c r="T27" s="29" t="s">
        <v>89</v>
      </c>
      <c r="U27" s="29" t="s">
        <v>90</v>
      </c>
      <c r="V27" s="29" t="s">
        <v>91</v>
      </c>
      <c r="W27" s="29" t="s">
        <v>92</v>
      </c>
      <c r="X27" s="29" t="s">
        <v>93</v>
      </c>
      <c r="Y27" s="29" t="s">
        <v>94</v>
      </c>
      <c r="Z27" s="29" t="s">
        <v>95</v>
      </c>
      <c r="AA27" s="29" t="s">
        <v>96</v>
      </c>
      <c r="AB27" s="29" t="s">
        <v>97</v>
      </c>
      <c r="AC27" s="29" t="s">
        <v>98</v>
      </c>
      <c r="AD27" s="29" t="s">
        <v>186</v>
      </c>
      <c r="AE27" s="17" t="s">
        <v>99</v>
      </c>
    </row>
    <row r="28" spans="1:31">
      <c r="A28" s="1">
        <v>0.01</v>
      </c>
      <c r="B28" s="2">
        <f>A28</f>
        <v>0.01</v>
      </c>
      <c r="C28" s="4">
        <f>$B$13-A28*$B$14</f>
        <v>0.39300000000000002</v>
      </c>
      <c r="D28" s="4">
        <f>$C$13-A28*$C$14</f>
        <v>0.5</v>
      </c>
      <c r="E28" s="4">
        <f>$D$13-A28*$D$14</f>
        <v>9.7000000000000003E-2</v>
      </c>
      <c r="F28" s="4">
        <f t="shared" ref="F28:F61" si="0">C28/SUM(C28:E28)</f>
        <v>0.39696969696969697</v>
      </c>
      <c r="G28" s="4">
        <f t="shared" ref="G28:G61" si="1">D28/SUM(C28:E28)</f>
        <v>0.50505050505050508</v>
      </c>
      <c r="H28" s="4">
        <f t="shared" ref="H28:H61" si="2">E28/SUM(C28:E28)</f>
        <v>9.7979797979797986E-2</v>
      </c>
      <c r="I28" s="5">
        <f>SUMPRODUCT(B13:D13,B16:D16)</f>
        <v>0.83833333333333337</v>
      </c>
      <c r="J28" s="8">
        <f t="shared" ref="J28:J61" si="3">SUMPRODUCT($B$14:$D$14,$B$16:$D$16)</f>
        <v>0.78166666666666662</v>
      </c>
      <c r="K28" s="7">
        <f>E15/(I28+(1-J28)*B28)</f>
        <v>0.11968828696635007</v>
      </c>
      <c r="L28" s="7">
        <f>(E15-K28*B28)/(1-B28)</f>
        <v>0.10040718902054192</v>
      </c>
      <c r="M28" s="7">
        <f t="shared" ref="M28:M61" si="4">K28*$B$16</f>
        <v>0.13365192044575758</v>
      </c>
      <c r="N28" s="7">
        <f t="shared" ref="N28:N61" si="5">K28*$C$16</f>
        <v>9.3755824790307557E-2</v>
      </c>
      <c r="O28" s="7">
        <f t="shared" ref="O28:O61" si="6">K28*$D$16</f>
        <v>0</v>
      </c>
      <c r="P28" s="8">
        <f>F$21-SUMPRODUCT(M28:O28,F28:H28,$B$20:$D$20)/SUMPRODUCT(M28:O28,F28:H28)</f>
        <v>-8.1091238389830608E-2</v>
      </c>
      <c r="Q28" s="8">
        <f>(E15*E24+L28*P28*(1-B28))/(B28*K28+L28*(1-B28))</f>
        <v>0.30987354008043372</v>
      </c>
      <c r="R28" s="2">
        <f t="shared" ref="R28:R61" si="7">Q28-P28</f>
        <v>0.39096477847026434</v>
      </c>
      <c r="S28" s="8">
        <f>Q28</f>
        <v>0.30987354008043372</v>
      </c>
      <c r="T28" s="5">
        <f>SUMPRODUCT(B13:C13,B17:C17)</f>
        <v>1.226</v>
      </c>
      <c r="U28" s="8">
        <f t="shared" ref="U28:U61" si="8">SUMPRODUCT($B$14:$D$14,$B$17:$D$17)</f>
        <v>0.308</v>
      </c>
      <c r="V28" s="10">
        <f>E22/(T28+(1-U28)*B28)</f>
        <v>4.3268174512700339</v>
      </c>
      <c r="W28" s="10">
        <f>(E22-B28*V28)/(1-B28)</f>
        <v>5.3447995934415653</v>
      </c>
      <c r="X28" s="5">
        <f>V28</f>
        <v>4.3268174512700339</v>
      </c>
      <c r="Y28" s="5">
        <f>SUMPRODUCT(B13:D13,B18:D18)</f>
        <v>1.472</v>
      </c>
      <c r="Z28" s="8">
        <f t="shared" ref="Z28:Z61" si="9">SUMPRODUCT($B$14:$C$14,$B$18:$C$18)</f>
        <v>0.30099999999999999</v>
      </c>
      <c r="AA28" s="10">
        <f>E23/(Y28+(1-Z28)*B28)</f>
        <v>2.1117724051323989</v>
      </c>
      <c r="AB28" s="10">
        <f>(E23-B28*AA28)/(1-B28)</f>
        <v>3.1335076216317601</v>
      </c>
      <c r="AC28" s="5">
        <f>AA28</f>
        <v>2.1117724051323989</v>
      </c>
      <c r="AD28" s="5">
        <f t="shared" ref="AD28:AD61" si="10">X28/AC28/0.254*0.17</f>
        <v>1.3713132327732298</v>
      </c>
      <c r="AE28" s="7">
        <f>K28</f>
        <v>0.11968828696635007</v>
      </c>
    </row>
    <row r="29" spans="1:31">
      <c r="A29" s="1">
        <v>0.02</v>
      </c>
      <c r="B29" s="2">
        <f t="shared" ref="B29:B61" si="11">$A$28/(1-A28)</f>
        <v>1.0101010101010102E-2</v>
      </c>
      <c r="C29" s="4">
        <f t="shared" ref="C29:C61" si="12">F28-$B$14*B29</f>
        <v>0.38989898989898991</v>
      </c>
      <c r="D29" s="4">
        <f t="shared" ref="D29:D61" si="13">G28-B29*$C$14</f>
        <v>0.50505050505050508</v>
      </c>
      <c r="E29" s="4">
        <f t="shared" ref="E29:E60" si="14">H28-B29*$D$14</f>
        <v>9.494949494949495E-2</v>
      </c>
      <c r="F29" s="4">
        <f t="shared" si="0"/>
        <v>0.39387755102040822</v>
      </c>
      <c r="G29" s="4">
        <f t="shared" si="1"/>
        <v>0.51020408163265307</v>
      </c>
      <c r="H29" s="4">
        <f t="shared" si="2"/>
        <v>9.5918367346938788E-2</v>
      </c>
      <c r="I29" s="5">
        <f t="shared" ref="I29:I61" si="15">SUMPRODUCT($B$16:$D$16,F29:H29)</f>
        <v>0.83948979591836737</v>
      </c>
      <c r="J29" s="8">
        <f t="shared" si="3"/>
        <v>0.78166666666666662</v>
      </c>
      <c r="K29" s="7">
        <f t="shared" ref="K29:K61" si="16">L28/(I29+(1-J29)*B29)</f>
        <v>0.11929162841101711</v>
      </c>
      <c r="L29" s="7">
        <f t="shared" ref="L29:L61" si="17">(L28-K29*B29)/(1-B29)</f>
        <v>0.10021449065941461</v>
      </c>
      <c r="M29" s="7">
        <f t="shared" si="4"/>
        <v>0.13320898505896911</v>
      </c>
      <c r="N29" s="7">
        <f t="shared" si="5"/>
        <v>9.3445108921963393E-2</v>
      </c>
      <c r="O29" s="7">
        <f t="shared" si="6"/>
        <v>0</v>
      </c>
      <c r="P29" s="8">
        <f t="shared" ref="P29:P61" si="18">F$21-SUMPRODUCT(M29:O29,F29:H29,$B$20:$D$20)/SUMPRODUCT(M29:O29,F29:H29)</f>
        <v>-8.1646228020840206E-2</v>
      </c>
      <c r="Q29" s="8">
        <f t="shared" ref="Q29:Q61" si="19">(R28*L28+L29*P29*(1-B29))/(B29*K29+L29*(1-B29))</f>
        <v>0.31029836997374072</v>
      </c>
      <c r="R29" s="2">
        <f t="shared" si="7"/>
        <v>0.39194459799458092</v>
      </c>
      <c r="S29" s="8">
        <f>SUMPRODUCT($Q$28:Q29,$K$28:K29)/SUM($K$28:K29)</f>
        <v>0.31008560246103273</v>
      </c>
      <c r="T29" s="5">
        <f t="shared" ref="T29:T61" si="20">SUMPRODUCT(F28:H28,$B$17:$D$17)</f>
        <v>1.2352727272727275</v>
      </c>
      <c r="U29" s="8">
        <f t="shared" si="8"/>
        <v>0.308</v>
      </c>
      <c r="V29" s="10">
        <f t="shared" ref="V29:V61" si="21">W28/(T29+(1-U29)*B29)</f>
        <v>4.3024715389864934</v>
      </c>
      <c r="W29" s="10">
        <f t="shared" ref="W29:W61" si="22">(W28-B29*V29)/(1-B29)</f>
        <v>5.3554355939972291</v>
      </c>
      <c r="X29" s="5">
        <f>SUMPRODUCT(V$28:V29,$B$28:$B29)/SUM($B$28:$B29)</f>
        <v>4.3145833244943859</v>
      </c>
      <c r="Y29" s="5">
        <f t="shared" ref="Y29:Y61" si="23">SUMPRODUCT(F28:H28,$B$18:$D$18)</f>
        <v>1.4838282828282832</v>
      </c>
      <c r="Z29" s="8">
        <f t="shared" si="9"/>
        <v>0.30099999999999999</v>
      </c>
      <c r="AA29" s="10">
        <f t="shared" ref="AA29:AA61" si="24">AB28/(Y29+(1-Z29)*B29)</f>
        <v>2.1017713962353435</v>
      </c>
      <c r="AB29" s="10">
        <f t="shared" ref="AB29:AB61" si="25">(AB28-B29*AA29)/(1-B29)</f>
        <v>3.1440355422990702</v>
      </c>
      <c r="AC29" s="5">
        <f>SUMPRODUCT(AA$28:AA29,$B$28:$B29)/SUM($B$28:$B29)</f>
        <v>2.1067467725208133</v>
      </c>
      <c r="AD29" s="5">
        <f t="shared" si="10"/>
        <v>1.370697839124762</v>
      </c>
      <c r="AE29" s="7">
        <f>SUMPRODUCT($K$28:K29,$B$28:B29)/SUMPRODUCT($B$28:B29)</f>
        <v>0.11948896105914758</v>
      </c>
    </row>
    <row r="30" spans="1:31">
      <c r="A30" s="1">
        <v>0.03</v>
      </c>
      <c r="B30" s="2">
        <f t="shared" si="11"/>
        <v>1.0204081632653062E-2</v>
      </c>
      <c r="C30" s="4">
        <f t="shared" si="12"/>
        <v>0.38673469387755111</v>
      </c>
      <c r="D30" s="4">
        <f t="shared" si="13"/>
        <v>0.51020408163265307</v>
      </c>
      <c r="E30" s="4">
        <f t="shared" si="14"/>
        <v>9.2857142857142874E-2</v>
      </c>
      <c r="F30" s="4">
        <f t="shared" si="0"/>
        <v>0.39072164948453614</v>
      </c>
      <c r="G30" s="4">
        <f t="shared" si="1"/>
        <v>0.51546391752577314</v>
      </c>
      <c r="H30" s="4">
        <f t="shared" si="2"/>
        <v>9.3814432989690735E-2</v>
      </c>
      <c r="I30" s="5">
        <f t="shared" si="15"/>
        <v>0.84008591065292104</v>
      </c>
      <c r="J30" s="8">
        <f t="shared" si="3"/>
        <v>0.78166666666666662</v>
      </c>
      <c r="K30" s="7">
        <f t="shared" si="16"/>
        <v>0.11897524467026747</v>
      </c>
      <c r="L30" s="7">
        <f t="shared" si="17"/>
        <v>0.10002108082425118</v>
      </c>
      <c r="M30" s="7">
        <f t="shared" si="4"/>
        <v>0.13285568988179869</v>
      </c>
      <c r="N30" s="7">
        <f t="shared" si="5"/>
        <v>9.3197274991709517E-2</v>
      </c>
      <c r="O30" s="7">
        <f t="shared" si="6"/>
        <v>0</v>
      </c>
      <c r="P30" s="8">
        <f t="shared" si="18"/>
        <v>-8.221186498938049E-2</v>
      </c>
      <c r="Q30" s="8">
        <f t="shared" si="19"/>
        <v>0.31072867606077215</v>
      </c>
      <c r="R30" s="2">
        <f t="shared" si="7"/>
        <v>0.39294054105015264</v>
      </c>
      <c r="S30" s="8">
        <f>SUMPRODUCT($Q$28:Q30,$K$28:K30)/SUM($K$28:K30)</f>
        <v>0.31029934386612884</v>
      </c>
      <c r="T30" s="5">
        <f t="shared" si="20"/>
        <v>1.244734693877551</v>
      </c>
      <c r="U30" s="8">
        <f t="shared" si="8"/>
        <v>0.308</v>
      </c>
      <c r="V30" s="10">
        <f t="shared" si="21"/>
        <v>4.2782018341951851</v>
      </c>
      <c r="W30" s="10">
        <f t="shared" si="22"/>
        <v>5.3665410966756006</v>
      </c>
      <c r="X30" s="5">
        <f>SUMPRODUCT(V$28:V30,$B$28:$B30)/SUM($B$28:$B30)</f>
        <v>4.3023332478342242</v>
      </c>
      <c r="Y30" s="5">
        <f t="shared" si="23"/>
        <v>1.4958979591836736</v>
      </c>
      <c r="Z30" s="8">
        <f t="shared" si="9"/>
        <v>0.30099999999999999</v>
      </c>
      <c r="AA30" s="10">
        <f t="shared" si="24"/>
        <v>2.0917974103023744</v>
      </c>
      <c r="AB30" s="10">
        <f t="shared" si="25"/>
        <v>3.1548833580928508</v>
      </c>
      <c r="AC30" s="5">
        <f>SUMPRODUCT(AA$28:AA30,$B$28:$B30)/SUM($B$28:$B30)</f>
        <v>2.1017131460340934</v>
      </c>
      <c r="AD30" s="5">
        <f t="shared" si="10"/>
        <v>1.3700796342761299</v>
      </c>
      <c r="AE30" s="7">
        <f>SUMPRODUCT($K$28:K30,$B$28:B30)/SUMPRODUCT($B$28:B30)</f>
        <v>0.11931598669516169</v>
      </c>
    </row>
    <row r="31" spans="1:31">
      <c r="A31" s="1">
        <v>0.04</v>
      </c>
      <c r="B31" s="2">
        <f t="shared" si="11"/>
        <v>1.0309278350515464E-2</v>
      </c>
      <c r="C31" s="4">
        <f t="shared" si="12"/>
        <v>0.38350515463917534</v>
      </c>
      <c r="D31" s="4">
        <f t="shared" si="13"/>
        <v>0.51546391752577314</v>
      </c>
      <c r="E31" s="4">
        <f t="shared" si="14"/>
        <v>9.0721649484536093E-2</v>
      </c>
      <c r="F31" s="4">
        <f t="shared" si="0"/>
        <v>0.38750000000000007</v>
      </c>
      <c r="G31" s="4">
        <f t="shared" si="1"/>
        <v>0.52083333333333326</v>
      </c>
      <c r="H31" s="4">
        <f t="shared" si="2"/>
        <v>9.1666666666666674E-2</v>
      </c>
      <c r="I31" s="5">
        <f t="shared" si="15"/>
        <v>0.84069444444444441</v>
      </c>
      <c r="J31" s="8">
        <f t="shared" si="3"/>
        <v>0.78166666666666662</v>
      </c>
      <c r="K31" s="7">
        <f t="shared" si="16"/>
        <v>0.11865666776112813</v>
      </c>
      <c r="L31" s="7">
        <f t="shared" si="17"/>
        <v>9.9826960126992034E-2</v>
      </c>
      <c r="M31" s="7">
        <f t="shared" si="4"/>
        <v>0.13249994566659307</v>
      </c>
      <c r="N31" s="7">
        <f t="shared" si="5"/>
        <v>9.2947723079550362E-2</v>
      </c>
      <c r="O31" s="7">
        <f t="shared" si="6"/>
        <v>0</v>
      </c>
      <c r="P31" s="8">
        <f t="shared" si="18"/>
        <v>-8.2788458662787973E-2</v>
      </c>
      <c r="Q31" s="8">
        <f t="shared" si="19"/>
        <v>0.31116459086326392</v>
      </c>
      <c r="R31" s="2">
        <f t="shared" si="7"/>
        <v>0.39395304952605192</v>
      </c>
      <c r="S31" s="8">
        <f>SUMPRODUCT($Q$28:Q31,$K$28:K31)/SUM($K$28:K31)</f>
        <v>0.31051475464588729</v>
      </c>
      <c r="T31" s="5">
        <f t="shared" si="20"/>
        <v>1.2543917525773196</v>
      </c>
      <c r="U31" s="8">
        <f t="shared" si="8"/>
        <v>0.308</v>
      </c>
      <c r="V31" s="10">
        <f t="shared" si="21"/>
        <v>4.2540082895653546</v>
      </c>
      <c r="W31" s="10">
        <f t="shared" si="22"/>
        <v>5.3781299800829983</v>
      </c>
      <c r="X31" s="5">
        <f>SUMPRODUCT(V$28:V31,$B$28:$B31)/SUM($B$28:$B31)</f>
        <v>4.2900667656743821</v>
      </c>
      <c r="Y31" s="5">
        <f t="shared" si="23"/>
        <v>1.5082164948453607</v>
      </c>
      <c r="Z31" s="8">
        <f t="shared" si="9"/>
        <v>0.30099999999999999</v>
      </c>
      <c r="AA31" s="10">
        <f t="shared" si="24"/>
        <v>2.0818504295015279</v>
      </c>
      <c r="AB31" s="10">
        <f t="shared" si="25"/>
        <v>3.1660607844323434</v>
      </c>
      <c r="AC31" s="5">
        <f>SUMPRODUCT(AA$28:AA31,$B$28:$B31)/SUM($B$28:$B31)</f>
        <v>2.0966713277538349</v>
      </c>
      <c r="AD31" s="5">
        <f t="shared" si="10"/>
        <v>1.3694585747415611</v>
      </c>
      <c r="AE31" s="7">
        <f>SUMPRODUCT($K$28:K31,$B$28:B31)/SUMPRODUCT($B$28:B31)</f>
        <v>0.11914862961443808</v>
      </c>
    </row>
    <row r="32" spans="1:31">
      <c r="A32" s="1">
        <v>0.05</v>
      </c>
      <c r="B32" s="2">
        <f t="shared" si="11"/>
        <v>1.0416666666666668E-2</v>
      </c>
      <c r="C32" s="4">
        <f t="shared" si="12"/>
        <v>0.38020833333333343</v>
      </c>
      <c r="D32" s="4">
        <f t="shared" si="13"/>
        <v>0.52083333333333326</v>
      </c>
      <c r="E32" s="4">
        <f t="shared" si="14"/>
        <v>8.8541666666666671E-2</v>
      </c>
      <c r="F32" s="4">
        <f t="shared" si="0"/>
        <v>0.38421052631578956</v>
      </c>
      <c r="G32" s="4">
        <f t="shared" si="1"/>
        <v>0.52631578947368407</v>
      </c>
      <c r="H32" s="4">
        <f t="shared" si="2"/>
        <v>8.9473684210526316E-2</v>
      </c>
      <c r="I32" s="5">
        <f t="shared" si="15"/>
        <v>0.84131578947368424</v>
      </c>
      <c r="J32" s="8">
        <f t="shared" si="3"/>
        <v>0.78166666666666662</v>
      </c>
      <c r="K32" s="7">
        <f t="shared" si="16"/>
        <v>0.1183358608822119</v>
      </c>
      <c r="L32" s="7">
        <f t="shared" si="17"/>
        <v>9.9632129592726562E-2</v>
      </c>
      <c r="M32" s="7">
        <f t="shared" si="4"/>
        <v>0.13214171131846997</v>
      </c>
      <c r="N32" s="7">
        <f t="shared" si="5"/>
        <v>9.2696424357732662E-2</v>
      </c>
      <c r="O32" s="7">
        <f t="shared" si="6"/>
        <v>0</v>
      </c>
      <c r="P32" s="8">
        <f t="shared" si="18"/>
        <v>-8.3376330510852054E-2</v>
      </c>
      <c r="Q32" s="8">
        <f t="shared" si="19"/>
        <v>0.31160625154283261</v>
      </c>
      <c r="R32" s="2">
        <f t="shared" si="7"/>
        <v>0.39498258205368464</v>
      </c>
      <c r="S32" s="8">
        <f>SUMPRODUCT($Q$28:Q32,$K$28:K32)/SUM($K$28:K32)</f>
        <v>0.31073185478326992</v>
      </c>
      <c r="T32" s="5">
        <f t="shared" si="20"/>
        <v>1.2642500000000001</v>
      </c>
      <c r="U32" s="8">
        <f t="shared" si="8"/>
        <v>0.308</v>
      </c>
      <c r="V32" s="10">
        <f t="shared" si="21"/>
        <v>4.2298908576762893</v>
      </c>
      <c r="W32" s="10">
        <f t="shared" si="22"/>
        <v>5.3902167076872791</v>
      </c>
      <c r="X32" s="5">
        <f>SUMPRODUCT(V$28:V32,$B$28:$B32)/SUM($B$28:$B32)</f>
        <v>4.2777834099973147</v>
      </c>
      <c r="Y32" s="5">
        <f t="shared" si="23"/>
        <v>1.5207916666666665</v>
      </c>
      <c r="Z32" s="8">
        <f t="shared" si="9"/>
        <v>0.30099999999999999</v>
      </c>
      <c r="AA32" s="10">
        <f t="shared" si="24"/>
        <v>2.0719304359760389</v>
      </c>
      <c r="AB32" s="10">
        <f t="shared" si="25"/>
        <v>3.1775779459950408</v>
      </c>
      <c r="AC32" s="5">
        <f>SUMPRODUCT(AA$28:AA32,$B$28:$B32)/SUM($B$28:$B32)</f>
        <v>2.0916211144112435</v>
      </c>
      <c r="AD32" s="5">
        <f t="shared" si="10"/>
        <v>1.3688346158476137</v>
      </c>
      <c r="AE32" s="7">
        <f>SUMPRODUCT($K$28:K32,$B$28:B32)/SUMPRODUCT($B$28:B32)</f>
        <v>0.11898272389314096</v>
      </c>
    </row>
    <row r="33" spans="1:31">
      <c r="A33" s="1">
        <v>0.06</v>
      </c>
      <c r="B33" s="2">
        <f t="shared" si="11"/>
        <v>1.0526315789473686E-2</v>
      </c>
      <c r="C33" s="4">
        <f t="shared" si="12"/>
        <v>0.37684210526315798</v>
      </c>
      <c r="D33" s="4">
        <f t="shared" si="13"/>
        <v>0.52631578947368407</v>
      </c>
      <c r="E33" s="4">
        <f t="shared" si="14"/>
        <v>8.6315789473684207E-2</v>
      </c>
      <c r="F33" s="4">
        <f t="shared" si="0"/>
        <v>0.38085106382978734</v>
      </c>
      <c r="G33" s="4">
        <f t="shared" si="1"/>
        <v>0.53191489361702116</v>
      </c>
      <c r="H33" s="4">
        <f t="shared" si="2"/>
        <v>8.723404255319149E-2</v>
      </c>
      <c r="I33" s="5">
        <f t="shared" si="15"/>
        <v>0.84195035460992917</v>
      </c>
      <c r="J33" s="8">
        <f t="shared" si="3"/>
        <v>0.78166666666666662</v>
      </c>
      <c r="K33" s="7">
        <f t="shared" si="16"/>
        <v>0.11801278624127527</v>
      </c>
      <c r="L33" s="7">
        <f t="shared" si="17"/>
        <v>9.94365906922101E-2</v>
      </c>
      <c r="M33" s="7">
        <f t="shared" si="4"/>
        <v>0.13178094463609072</v>
      </c>
      <c r="N33" s="7">
        <f t="shared" si="5"/>
        <v>9.2443349222332299E-2</v>
      </c>
      <c r="O33" s="7">
        <f t="shared" si="6"/>
        <v>0</v>
      </c>
      <c r="P33" s="8">
        <f t="shared" si="18"/>
        <v>-8.3975814703469986E-2</v>
      </c>
      <c r="Q33" s="8">
        <f t="shared" si="19"/>
        <v>0.31205380011285422</v>
      </c>
      <c r="R33" s="2">
        <f t="shared" si="7"/>
        <v>0.3960296148163242</v>
      </c>
      <c r="S33" s="8">
        <f>SUMPRODUCT($Q$28:Q33,$K$28:K33)/SUM($K$28:K33)</f>
        <v>0.31095066979067648</v>
      </c>
      <c r="T33" s="5">
        <f t="shared" si="20"/>
        <v>1.2743157894736838</v>
      </c>
      <c r="U33" s="8">
        <f t="shared" si="8"/>
        <v>0.308</v>
      </c>
      <c r="V33" s="10">
        <f t="shared" si="21"/>
        <v>4.2058494910169166</v>
      </c>
      <c r="W33" s="10">
        <f t="shared" si="22"/>
        <v>5.4028163589284528</v>
      </c>
      <c r="X33" s="5">
        <f>SUMPRODUCT(V$28:V33,$B$28:$B33)/SUM($B$28:$B33)</f>
        <v>4.2654826999129076</v>
      </c>
      <c r="Y33" s="5">
        <f t="shared" si="23"/>
        <v>1.533631578947368</v>
      </c>
      <c r="Z33" s="8">
        <f t="shared" si="9"/>
        <v>0.30099999999999999</v>
      </c>
      <c r="AA33" s="10">
        <f t="shared" si="24"/>
        <v>2.0620374118442628</v>
      </c>
      <c r="AB33" s="10">
        <f t="shared" si="25"/>
        <v>3.1894453984860065</v>
      </c>
      <c r="AC33" s="5">
        <f>SUMPRODUCT(AA$28:AA33,$B$28:$B33)/SUM($B$28:$B33)</f>
        <v>2.0865622971848543</v>
      </c>
      <c r="AD33" s="5">
        <f t="shared" si="10"/>
        <v>1.3682077116881035</v>
      </c>
      <c r="AE33" s="7">
        <f>SUMPRODUCT($K$28:K33,$B$28:B33)/SUMPRODUCT($B$28:B33)</f>
        <v>0.11881686442066036</v>
      </c>
    </row>
    <row r="34" spans="1:31">
      <c r="A34" s="1">
        <v>7.0000000000000007E-2</v>
      </c>
      <c r="B34" s="2">
        <f t="shared" si="11"/>
        <v>1.0638297872340427E-2</v>
      </c>
      <c r="C34" s="4">
        <f t="shared" si="12"/>
        <v>0.37340425531914906</v>
      </c>
      <c r="D34" s="4">
        <f t="shared" si="13"/>
        <v>0.53191489361702116</v>
      </c>
      <c r="E34" s="4">
        <f t="shared" si="14"/>
        <v>8.4042553191489358E-2</v>
      </c>
      <c r="F34" s="4">
        <f t="shared" si="0"/>
        <v>0.37741935483870981</v>
      </c>
      <c r="G34" s="4">
        <f t="shared" si="1"/>
        <v>0.53763440860215039</v>
      </c>
      <c r="H34" s="4">
        <f t="shared" si="2"/>
        <v>8.4946236559139784E-2</v>
      </c>
      <c r="I34" s="5">
        <f t="shared" si="15"/>
        <v>0.84259856630824381</v>
      </c>
      <c r="J34" s="8">
        <f t="shared" si="3"/>
        <v>0.78166666666666662</v>
      </c>
      <c r="K34" s="7">
        <f t="shared" si="16"/>
        <v>0.11768740501815869</v>
      </c>
      <c r="L34" s="7">
        <f t="shared" si="17"/>
        <v>9.9240345376877315E-2</v>
      </c>
      <c r="M34" s="7">
        <f t="shared" si="4"/>
        <v>0.13141760227027721</v>
      </c>
      <c r="N34" s="7">
        <f t="shared" si="5"/>
        <v>9.2188467264224305E-2</v>
      </c>
      <c r="O34" s="7">
        <f t="shared" si="6"/>
        <v>0</v>
      </c>
      <c r="P34" s="8">
        <f t="shared" si="18"/>
        <v>-8.4587258744072191E-2</v>
      </c>
      <c r="Q34" s="8">
        <f t="shared" si="19"/>
        <v>0.31250738366227032</v>
      </c>
      <c r="R34" s="2">
        <f t="shared" si="7"/>
        <v>0.39709464240634251</v>
      </c>
      <c r="S34" s="8">
        <f>SUMPRODUCT($Q$28:Q34,$K$28:K34)/SUM($K$28:K34)</f>
        <v>0.31117122728600727</v>
      </c>
      <c r="T34" s="5">
        <f t="shared" si="20"/>
        <v>1.2845957446808509</v>
      </c>
      <c r="U34" s="8">
        <f t="shared" si="8"/>
        <v>0.308</v>
      </c>
      <c r="V34" s="10">
        <f t="shared" si="21"/>
        <v>4.1818841419853978</v>
      </c>
      <c r="W34" s="10">
        <f t="shared" si="22"/>
        <v>5.4159446623364422</v>
      </c>
      <c r="X34" s="5">
        <f>SUMPRODUCT(V$28:V34,$B$28:$B34)/SUM($B$28:$B34)</f>
        <v>4.2531641411652883</v>
      </c>
      <c r="Y34" s="5">
        <f t="shared" si="23"/>
        <v>1.5467446808510634</v>
      </c>
      <c r="Z34" s="8">
        <f t="shared" si="9"/>
        <v>0.30099999999999999</v>
      </c>
      <c r="AA34" s="10">
        <f t="shared" si="24"/>
        <v>2.0521713391995831</v>
      </c>
      <c r="AB34" s="10">
        <f t="shared" si="25"/>
        <v>3.2016741518116669</v>
      </c>
      <c r="AC34" s="5">
        <f>SUMPRODUCT(AA$28:AA34,$B$28:$B34)/SUM($B$28:$B34)</f>
        <v>2.0814946614883647</v>
      </c>
      <c r="AD34" s="5">
        <f t="shared" si="10"/>
        <v>1.3675778150768372</v>
      </c>
      <c r="AE34" s="7">
        <f>SUMPRODUCT($K$28:K34,$B$28:B34)/SUMPRODUCT($B$28:B34)</f>
        <v>0.11865043437273021</v>
      </c>
    </row>
    <row r="35" spans="1:31">
      <c r="A35" s="1">
        <v>0.08</v>
      </c>
      <c r="B35" s="2">
        <f t="shared" si="11"/>
        <v>1.0752688172043012E-2</v>
      </c>
      <c r="C35" s="4">
        <f t="shared" si="12"/>
        <v>0.36989247311827972</v>
      </c>
      <c r="D35" s="4">
        <f t="shared" si="13"/>
        <v>0.53763440860215039</v>
      </c>
      <c r="E35" s="4">
        <f t="shared" si="14"/>
        <v>8.1720430107526887E-2</v>
      </c>
      <c r="F35" s="4">
        <f t="shared" si="0"/>
        <v>0.37391304347826104</v>
      </c>
      <c r="G35" s="4">
        <f t="shared" si="1"/>
        <v>0.54347826086956508</v>
      </c>
      <c r="H35" s="4">
        <f t="shared" si="2"/>
        <v>8.2608695652173922E-2</v>
      </c>
      <c r="I35" s="5">
        <f t="shared" si="15"/>
        <v>0.84326086956521751</v>
      </c>
      <c r="J35" s="8">
        <f t="shared" si="3"/>
        <v>0.78166666666666662</v>
      </c>
      <c r="K35" s="7">
        <f t="shared" si="16"/>
        <v>0.11735967732593874</v>
      </c>
      <c r="L35" s="7">
        <f t="shared" si="17"/>
        <v>9.9043396116561433E-2</v>
      </c>
      <c r="M35" s="7">
        <f t="shared" si="4"/>
        <v>0.1310516396806316</v>
      </c>
      <c r="N35" s="7">
        <f t="shared" si="5"/>
        <v>9.1931747238652009E-2</v>
      </c>
      <c r="O35" s="7">
        <f t="shared" si="6"/>
        <v>0</v>
      </c>
      <c r="P35" s="8">
        <f t="shared" si="18"/>
        <v>-8.5211024141340269E-2</v>
      </c>
      <c r="Q35" s="8">
        <f t="shared" si="19"/>
        <v>0.3129671545921206</v>
      </c>
      <c r="R35" s="2">
        <f t="shared" si="7"/>
        <v>0.39817817873346084</v>
      </c>
      <c r="S35" s="8">
        <f>SUMPRODUCT($Q$28:Q35,$K$28:K35)/SUM($K$28:K35)</f>
        <v>0.31139355615620301</v>
      </c>
      <c r="T35" s="5">
        <f t="shared" si="20"/>
        <v>1.2950967741935482</v>
      </c>
      <c r="U35" s="8">
        <f t="shared" si="8"/>
        <v>0.308</v>
      </c>
      <c r="V35" s="10">
        <f t="shared" si="21"/>
        <v>4.1579947628887304</v>
      </c>
      <c r="W35" s="10">
        <f t="shared" si="22"/>
        <v>5.4296180308087001</v>
      </c>
      <c r="X35" s="5">
        <f>SUMPRODUCT(V$28:V35,$B$28:$B35)/SUM($B$28:$B35)</f>
        <v>4.2408272256152548</v>
      </c>
      <c r="Y35" s="5">
        <f t="shared" si="23"/>
        <v>1.5601397849462362</v>
      </c>
      <c r="Z35" s="8">
        <f t="shared" si="9"/>
        <v>0.30099999999999999</v>
      </c>
      <c r="AA35" s="10">
        <f t="shared" si="24"/>
        <v>2.0423322001103292</v>
      </c>
      <c r="AB35" s="10">
        <f t="shared" si="25"/>
        <v>3.2142756947649422</v>
      </c>
      <c r="AC35" s="5">
        <f>SUMPRODUCT(AA$28:AA35,$B$28:$B35)/SUM($B$28:$B35)</f>
        <v>2.0764179867480057</v>
      </c>
      <c r="AD35" s="5">
        <f t="shared" si="10"/>
        <v>1.3669448774979993</v>
      </c>
      <c r="AE35" s="7">
        <f>SUMPRODUCT($K$28:K35,$B$28:B35)/SUMPRODUCT($B$28:B35)</f>
        <v>0.11848311205781918</v>
      </c>
    </row>
    <row r="36" spans="1:31">
      <c r="A36" s="1">
        <v>0.09</v>
      </c>
      <c r="B36" s="2">
        <f t="shared" si="11"/>
        <v>1.0869565217391304E-2</v>
      </c>
      <c r="C36" s="4">
        <f t="shared" si="12"/>
        <v>0.36630434782608712</v>
      </c>
      <c r="D36" s="4">
        <f t="shared" si="13"/>
        <v>0.54347826086956508</v>
      </c>
      <c r="E36" s="4">
        <f t="shared" si="14"/>
        <v>7.9347826086956535E-2</v>
      </c>
      <c r="F36" s="4">
        <f t="shared" si="0"/>
        <v>0.37032967032967046</v>
      </c>
      <c r="G36" s="4">
        <f t="shared" si="1"/>
        <v>0.54945054945054927</v>
      </c>
      <c r="H36" s="4">
        <f t="shared" si="2"/>
        <v>8.0219780219780226E-2</v>
      </c>
      <c r="I36" s="5">
        <f t="shared" si="15"/>
        <v>0.843937728937729</v>
      </c>
      <c r="J36" s="8">
        <f t="shared" si="3"/>
        <v>0.78166666666666662</v>
      </c>
      <c r="K36" s="7">
        <f t="shared" si="16"/>
        <v>0.1170295621701861</v>
      </c>
      <c r="L36" s="7">
        <f t="shared" si="17"/>
        <v>9.8845745940147986E-2</v>
      </c>
      <c r="M36" s="7">
        <f t="shared" si="4"/>
        <v>0.13068301109004116</v>
      </c>
      <c r="N36" s="7">
        <f t="shared" si="5"/>
        <v>9.1673157033312441E-2</v>
      </c>
      <c r="O36" s="7">
        <f t="shared" si="6"/>
        <v>0</v>
      </c>
      <c r="P36" s="8">
        <f t="shared" si="18"/>
        <v>-8.5847487121946509E-2</v>
      </c>
      <c r="Q36" s="8">
        <f t="shared" si="19"/>
        <v>0.31343327086566142</v>
      </c>
      <c r="R36" s="2">
        <f t="shared" si="7"/>
        <v>0.39928075798760793</v>
      </c>
      <c r="S36" s="8">
        <f>SUMPRODUCT($Q$28:Q36,$K$28:K36)/SUM($K$28:K36)</f>
        <v>0.31161768629687275</v>
      </c>
      <c r="T36" s="5">
        <f t="shared" si="20"/>
        <v>1.3058260869565215</v>
      </c>
      <c r="U36" s="8">
        <f t="shared" si="8"/>
        <v>0.308</v>
      </c>
      <c r="V36" s="10">
        <f t="shared" si="21"/>
        <v>4.1341813059423353</v>
      </c>
      <c r="W36" s="10">
        <f t="shared" si="22"/>
        <v>5.4438535992138251</v>
      </c>
      <c r="X36" s="5">
        <f>SUMPRODUCT(V$28:V36,$B$28:$B36)/SUM($B$28:$B36)</f>
        <v>4.2284714306968478</v>
      </c>
      <c r="Y36" s="5">
        <f t="shared" si="23"/>
        <v>1.5738260869565215</v>
      </c>
      <c r="Z36" s="8">
        <f t="shared" si="9"/>
        <v>0.30099999999999999</v>
      </c>
      <c r="AA36" s="10">
        <f t="shared" si="24"/>
        <v>2.0325199766196862</v>
      </c>
      <c r="AB36" s="10">
        <f t="shared" si="25"/>
        <v>3.227262021337967</v>
      </c>
      <c r="AC36" s="5">
        <f>SUMPRODUCT(AA$28:AA36,$B$28:$B36)/SUM($B$28:$B36)</f>
        <v>2.0713320461687958</v>
      </c>
      <c r="AD36" s="5">
        <f t="shared" si="10"/>
        <v>1.3663088490540711</v>
      </c>
      <c r="AE36" s="7">
        <f>SUMPRODUCT($K$28:K36,$B$28:B36)/SUMPRODUCT($B$28:B36)</f>
        <v>0.11831470651196847</v>
      </c>
    </row>
    <row r="37" spans="1:31">
      <c r="A37" s="1">
        <v>0.1</v>
      </c>
      <c r="B37" s="2">
        <f t="shared" si="11"/>
        <v>1.0989010989010988E-2</v>
      </c>
      <c r="C37" s="4">
        <f t="shared" si="12"/>
        <v>0.36263736263736279</v>
      </c>
      <c r="D37" s="4">
        <f t="shared" si="13"/>
        <v>0.54945054945054927</v>
      </c>
      <c r="E37" s="4">
        <f t="shared" si="14"/>
        <v>7.6923076923076927E-2</v>
      </c>
      <c r="F37" s="4">
        <f t="shared" si="0"/>
        <v>0.36666666666666681</v>
      </c>
      <c r="G37" s="4">
        <f t="shared" si="1"/>
        <v>0.55555555555555536</v>
      </c>
      <c r="H37" s="4">
        <f t="shared" si="2"/>
        <v>7.7777777777777779E-2</v>
      </c>
      <c r="I37" s="5">
        <f t="shared" si="15"/>
        <v>0.84462962962962962</v>
      </c>
      <c r="J37" s="8">
        <f t="shared" si="3"/>
        <v>0.78166666666666662</v>
      </c>
      <c r="K37" s="7">
        <f t="shared" si="16"/>
        <v>0.11669701740621463</v>
      </c>
      <c r="L37" s="7">
        <f t="shared" si="17"/>
        <v>9.8647398479413909E-2</v>
      </c>
      <c r="M37" s="7">
        <f t="shared" si="4"/>
        <v>0.13031166943693967</v>
      </c>
      <c r="N37" s="7">
        <f t="shared" si="5"/>
        <v>9.1412663634868122E-2</v>
      </c>
      <c r="O37" s="7">
        <f t="shared" si="6"/>
        <v>0</v>
      </c>
      <c r="P37" s="8">
        <f t="shared" si="18"/>
        <v>-8.64970393872668E-2</v>
      </c>
      <c r="Q37" s="8">
        <f t="shared" si="19"/>
        <v>0.31390589627300103</v>
      </c>
      <c r="R37" s="2">
        <f t="shared" si="7"/>
        <v>0.40040293566026786</v>
      </c>
      <c r="S37" s="8">
        <f>SUMPRODUCT($Q$28:Q37,$K$28:K37)/SUM($K$28:K37)</f>
        <v>0.31184364852567359</v>
      </c>
      <c r="T37" s="5">
        <f t="shared" si="20"/>
        <v>1.3167912087912086</v>
      </c>
      <c r="U37" s="8">
        <f t="shared" si="8"/>
        <v>0.308</v>
      </c>
      <c r="V37" s="10">
        <f t="shared" si="21"/>
        <v>4.1104437232696496</v>
      </c>
      <c r="W37" s="10">
        <f t="shared" si="22"/>
        <v>5.4586692645020936</v>
      </c>
      <c r="X37" s="5">
        <f>SUMPRODUCT(V$28:V37,$B$28:$B37)/SUM($B$28:$B37)</f>
        <v>4.2160962188464621</v>
      </c>
      <c r="Y37" s="5">
        <f t="shared" si="23"/>
        <v>1.5878131868131864</v>
      </c>
      <c r="Z37" s="8">
        <f t="shared" si="9"/>
        <v>0.30099999999999999</v>
      </c>
      <c r="AA37" s="10">
        <f t="shared" si="24"/>
        <v>2.0227346507456097</v>
      </c>
      <c r="AB37" s="10">
        <f t="shared" si="25"/>
        <v>3.2406456587889929</v>
      </c>
      <c r="AC37" s="5">
        <f>SUMPRODUCT(AA$28:AA37,$B$28:$B37)/SUM($B$28:$B37)</f>
        <v>2.0662366064890083</v>
      </c>
      <c r="AD37" s="5">
        <f t="shared" si="10"/>
        <v>1.3656696784111126</v>
      </c>
      <c r="AE37" s="7">
        <f>SUMPRODUCT($K$28:K37,$B$28:B37)/SUMPRODUCT($B$28:B37)</f>
        <v>0.1181450917170347</v>
      </c>
    </row>
    <row r="38" spans="1:31">
      <c r="A38" s="1">
        <v>0.11</v>
      </c>
      <c r="B38" s="2">
        <f t="shared" si="11"/>
        <v>1.1111111111111112E-2</v>
      </c>
      <c r="C38" s="4">
        <f t="shared" si="12"/>
        <v>0.35888888888888903</v>
      </c>
      <c r="D38" s="4">
        <f t="shared" si="13"/>
        <v>0.55555555555555536</v>
      </c>
      <c r="E38" s="4">
        <f t="shared" si="14"/>
        <v>7.4444444444444452E-2</v>
      </c>
      <c r="F38" s="4">
        <f t="shared" si="0"/>
        <v>0.36292134831460693</v>
      </c>
      <c r="G38" s="4">
        <f t="shared" si="1"/>
        <v>0.56179775280898858</v>
      </c>
      <c r="H38" s="4">
        <f t="shared" si="2"/>
        <v>7.5280898876404503E-2</v>
      </c>
      <c r="I38" s="5">
        <f t="shared" si="15"/>
        <v>0.84533707865168539</v>
      </c>
      <c r="J38" s="8">
        <f t="shared" si="3"/>
        <v>0.78166666666666662</v>
      </c>
      <c r="K38" s="7">
        <f t="shared" si="16"/>
        <v>0.11636199969419979</v>
      </c>
      <c r="L38" s="7">
        <f t="shared" si="17"/>
        <v>9.8448358016326426E-2</v>
      </c>
      <c r="M38" s="7">
        <f t="shared" si="4"/>
        <v>0.12993756632518977</v>
      </c>
      <c r="N38" s="7">
        <f t="shared" si="5"/>
        <v>9.1150233093789834E-2</v>
      </c>
      <c r="O38" s="7">
        <f t="shared" si="6"/>
        <v>0</v>
      </c>
      <c r="P38" s="8">
        <f t="shared" si="18"/>
        <v>-8.7160088917265982E-2</v>
      </c>
      <c r="Q38" s="8">
        <f t="shared" si="19"/>
        <v>0.31438520071125103</v>
      </c>
      <c r="R38" s="2">
        <f t="shared" si="7"/>
        <v>0.40154528962851699</v>
      </c>
      <c r="S38" s="8">
        <f>SUMPRODUCT($Q$28:Q38,$K$28:K38)/SUM($K$28:K38)</f>
        <v>0.31207147455975121</v>
      </c>
      <c r="T38" s="5">
        <f t="shared" si="20"/>
        <v>1.3279999999999996</v>
      </c>
      <c r="U38" s="8">
        <f t="shared" si="8"/>
        <v>0.308</v>
      </c>
      <c r="V38" s="10">
        <f t="shared" si="21"/>
        <v>4.0867819669017118</v>
      </c>
      <c r="W38" s="10">
        <f t="shared" si="22"/>
        <v>5.4740837285200756</v>
      </c>
      <c r="X38" s="5">
        <f>SUMPRODUCT(V$28:V38,$B$28:$B38)/SUM($B$28:$B38)</f>
        <v>4.2037010369027978</v>
      </c>
      <c r="Y38" s="5">
        <f t="shared" si="23"/>
        <v>1.6021111111111108</v>
      </c>
      <c r="Z38" s="8">
        <f t="shared" si="9"/>
        <v>0.30099999999999999</v>
      </c>
      <c r="AA38" s="10">
        <f t="shared" si="24"/>
        <v>2.0129762044807364</v>
      </c>
      <c r="AB38" s="10">
        <f t="shared" si="25"/>
        <v>3.2544396976014451</v>
      </c>
      <c r="AC38" s="5">
        <f>SUMPRODUCT(AA$28:AA38,$B$28:$B38)/SUM($B$28:$B38)</f>
        <v>2.0611314277221133</v>
      </c>
      <c r="AD38" s="5">
        <f t="shared" si="10"/>
        <v>1.3650273127412547</v>
      </c>
      <c r="AE38" s="7">
        <f>SUMPRODUCT($K$28:K38,$B$28:B38)/SUMPRODUCT($B$28:B38)</f>
        <v>0.11797417668088866</v>
      </c>
    </row>
    <row r="39" spans="1:31" ht="15" customHeight="1">
      <c r="A39" s="1">
        <v>0.12</v>
      </c>
      <c r="B39" s="2">
        <f t="shared" si="11"/>
        <v>1.1235955056179775E-2</v>
      </c>
      <c r="C39" s="4">
        <f t="shared" si="12"/>
        <v>0.35505617977528109</v>
      </c>
      <c r="D39" s="4">
        <f t="shared" si="13"/>
        <v>0.56179775280898858</v>
      </c>
      <c r="E39" s="4">
        <f t="shared" si="14"/>
        <v>7.1910112359550568E-2</v>
      </c>
      <c r="F39" s="4">
        <f t="shared" si="0"/>
        <v>0.35909090909090924</v>
      </c>
      <c r="G39" s="4">
        <f t="shared" si="1"/>
        <v>0.5681818181818179</v>
      </c>
      <c r="H39" s="4">
        <f t="shared" si="2"/>
        <v>7.2727272727272724E-2</v>
      </c>
      <c r="I39" s="5">
        <f t="shared" si="15"/>
        <v>0.84606060606060596</v>
      </c>
      <c r="J39" s="8">
        <f t="shared" si="3"/>
        <v>0.78166666666666662</v>
      </c>
      <c r="K39" s="7">
        <f t="shared" si="16"/>
        <v>0.11602446445203544</v>
      </c>
      <c r="L39" s="7">
        <f t="shared" si="17"/>
        <v>9.8248629534102461E-2</v>
      </c>
      <c r="M39" s="7">
        <f t="shared" si="4"/>
        <v>0.12956065197143959</v>
      </c>
      <c r="N39" s="7">
        <f t="shared" si="5"/>
        <v>9.0885830487427766E-2</v>
      </c>
      <c r="O39" s="7">
        <f t="shared" si="6"/>
        <v>0</v>
      </c>
      <c r="P39" s="8">
        <f t="shared" si="18"/>
        <v>-8.7837060825021712E-2</v>
      </c>
      <c r="Q39" s="8">
        <f t="shared" si="19"/>
        <v>0.3148713604812774</v>
      </c>
      <c r="R39" s="2">
        <f t="shared" si="7"/>
        <v>0.40270842130629914</v>
      </c>
      <c r="S39" s="8">
        <f>SUMPRODUCT($Q$28:Q39,$K$28:K39)/SUM($K$28:K39)</f>
        <v>0.31230119702072262</v>
      </c>
      <c r="T39" s="5">
        <f t="shared" si="20"/>
        <v>1.3394606741573032</v>
      </c>
      <c r="U39" s="8">
        <f t="shared" si="8"/>
        <v>0.308</v>
      </c>
      <c r="V39" s="10">
        <f t="shared" si="21"/>
        <v>4.0631959887767444</v>
      </c>
      <c r="W39" s="10">
        <f t="shared" si="22"/>
        <v>5.4901165437444321</v>
      </c>
      <c r="X39" s="5">
        <f>SUMPRODUCT(V$28:V39,$B$28:$B39)/SUM($B$28:$B39)</f>
        <v>4.1912853154758194</v>
      </c>
      <c r="Y39" s="5">
        <f t="shared" si="23"/>
        <v>1.6167303370786512</v>
      </c>
      <c r="Z39" s="8">
        <f t="shared" si="9"/>
        <v>0.30099999999999999</v>
      </c>
      <c r="AA39" s="10">
        <f t="shared" si="24"/>
        <v>2.0032446197922975</v>
      </c>
      <c r="AB39" s="10">
        <f t="shared" si="25"/>
        <v>3.2686578234856398</v>
      </c>
      <c r="AC39" s="5">
        <f>SUMPRODUCT(AA$28:AA39,$B$28:$B39)/SUM($B$28:$B39)</f>
        <v>2.0560162628854108</v>
      </c>
      <c r="AD39" s="5">
        <f t="shared" si="10"/>
        <v>1.3643816976622196</v>
      </c>
      <c r="AE39" s="7">
        <f>SUMPRODUCT($K$28:K39,$B$28:B39)/SUMPRODUCT($B$28:B39)</f>
        <v>0.11780189045901217</v>
      </c>
    </row>
    <row r="40" spans="1:31">
      <c r="A40" s="1">
        <v>0.13</v>
      </c>
      <c r="B40" s="2">
        <f t="shared" si="11"/>
        <v>1.1363636363636364E-2</v>
      </c>
      <c r="C40" s="4">
        <f t="shared" si="12"/>
        <v>0.3511363636363638</v>
      </c>
      <c r="D40" s="4">
        <f t="shared" si="13"/>
        <v>0.5681818181818179</v>
      </c>
      <c r="E40" s="4">
        <f t="shared" si="14"/>
        <v>6.931818181818182E-2</v>
      </c>
      <c r="F40" s="4">
        <f t="shared" si="0"/>
        <v>0.35517241379310366</v>
      </c>
      <c r="G40" s="4">
        <f t="shared" si="1"/>
        <v>0.57471264367816066</v>
      </c>
      <c r="H40" s="4">
        <f t="shared" si="2"/>
        <v>7.0114942528735638E-2</v>
      </c>
      <c r="I40" s="5">
        <f t="shared" si="15"/>
        <v>0.84680076628352496</v>
      </c>
      <c r="J40" s="8">
        <f t="shared" si="3"/>
        <v>0.78166666666666662</v>
      </c>
      <c r="K40" s="7">
        <f t="shared" si="16"/>
        <v>0.11568436580578768</v>
      </c>
      <c r="L40" s="7">
        <f t="shared" si="17"/>
        <v>9.8048218772358947E-2</v>
      </c>
      <c r="M40" s="7">
        <f t="shared" si="4"/>
        <v>0.12918087514979626</v>
      </c>
      <c r="N40" s="7">
        <f t="shared" si="5"/>
        <v>9.0619419881200355E-2</v>
      </c>
      <c r="O40" s="7">
        <f t="shared" si="6"/>
        <v>0</v>
      </c>
      <c r="P40" s="8">
        <f t="shared" si="18"/>
        <v>-8.8528398265647901E-2</v>
      </c>
      <c r="Q40" s="8">
        <f t="shared" si="19"/>
        <v>0.31536455860222135</v>
      </c>
      <c r="R40" s="2">
        <f t="shared" si="7"/>
        <v>0.40389295686786925</v>
      </c>
      <c r="S40" s="8">
        <f>SUMPRODUCT($Q$28:Q40,$K$28:K40)/SUM($K$28:K40)</f>
        <v>0.31253284945320858</v>
      </c>
      <c r="T40" s="5">
        <f t="shared" si="20"/>
        <v>1.3511818181818178</v>
      </c>
      <c r="U40" s="8">
        <f t="shared" si="8"/>
        <v>0.308</v>
      </c>
      <c r="V40" s="10">
        <f t="shared" si="21"/>
        <v>4.039685740739742</v>
      </c>
      <c r="W40" s="10">
        <f t="shared" si="22"/>
        <v>5.5067881621697738</v>
      </c>
      <c r="X40" s="5">
        <f>SUMPRODUCT(V$28:V40,$B$28:$B40)/SUM($B$28:$B40)</f>
        <v>4.1788484682827471</v>
      </c>
      <c r="Y40" s="5">
        <f t="shared" si="23"/>
        <v>1.6316818181818176</v>
      </c>
      <c r="Z40" s="8">
        <f t="shared" si="9"/>
        <v>0.30099999999999999</v>
      </c>
      <c r="AA40" s="10">
        <f t="shared" si="24"/>
        <v>1.9935398786220269</v>
      </c>
      <c r="AB40" s="10">
        <f t="shared" si="25"/>
        <v>3.2833143515875203</v>
      </c>
      <c r="AC40" s="5">
        <f>SUMPRODUCT(AA$28:AA40,$B$28:$B40)/SUM($B$28:$B40)</f>
        <v>2.0508908577145051</v>
      </c>
      <c r="AD40" s="5">
        <f t="shared" si="10"/>
        <v>1.3637327771736885</v>
      </c>
      <c r="AE40" s="7">
        <f>SUMPRODUCT($K$28:K40,$B$28:B40)/SUMPRODUCT($B$28:B40)</f>
        <v>0.11762817407105024</v>
      </c>
    </row>
    <row r="41" spans="1:31">
      <c r="A41" s="1">
        <v>0.14000000000000001</v>
      </c>
      <c r="B41" s="2">
        <f t="shared" si="11"/>
        <v>1.1494252873563218E-2</v>
      </c>
      <c r="C41" s="4">
        <f t="shared" si="12"/>
        <v>0.34712643678160943</v>
      </c>
      <c r="D41" s="4">
        <f t="shared" si="13"/>
        <v>0.57471264367816066</v>
      </c>
      <c r="E41" s="4">
        <f t="shared" si="14"/>
        <v>6.666666666666668E-2</v>
      </c>
      <c r="F41" s="4">
        <f t="shared" si="0"/>
        <v>0.3511627906976747</v>
      </c>
      <c r="G41" s="4">
        <f t="shared" si="1"/>
        <v>0.58139534883720911</v>
      </c>
      <c r="H41" s="4">
        <f t="shared" si="2"/>
        <v>6.7441860465116299E-2</v>
      </c>
      <c r="I41" s="5">
        <f t="shared" si="15"/>
        <v>0.8475581395348839</v>
      </c>
      <c r="J41" s="8">
        <f t="shared" si="3"/>
        <v>0.78166666666666662</v>
      </c>
      <c r="K41" s="7">
        <f t="shared" si="16"/>
        <v>0.11534165653759514</v>
      </c>
      <c r="L41" s="7">
        <f t="shared" si="17"/>
        <v>9.7847132286716654E-2</v>
      </c>
      <c r="M41" s="7">
        <f t="shared" si="4"/>
        <v>0.12879818313364791</v>
      </c>
      <c r="N41" s="7">
        <f t="shared" si="5"/>
        <v>9.0350964287782859E-2</v>
      </c>
      <c r="O41" s="7">
        <f t="shared" si="6"/>
        <v>0</v>
      </c>
      <c r="P41" s="8">
        <f t="shared" si="18"/>
        <v>-8.9234563403701922E-2</v>
      </c>
      <c r="Q41" s="8">
        <f t="shared" si="19"/>
        <v>0.31586498514505373</v>
      </c>
      <c r="R41" s="2">
        <f t="shared" si="7"/>
        <v>0.40509954854875563</v>
      </c>
      <c r="S41" s="8">
        <f>SUMPRODUCT($Q$28:Q41,$K$28:K41)/SUM($K$28:K41)</f>
        <v>0.31276646635096855</v>
      </c>
      <c r="T41" s="5">
        <f t="shared" si="20"/>
        <v>1.3631724137931029</v>
      </c>
      <c r="U41" s="8">
        <f t="shared" si="8"/>
        <v>0.308</v>
      </c>
      <c r="V41" s="10">
        <f t="shared" si="21"/>
        <v>4.0162511745420364</v>
      </c>
      <c r="W41" s="10">
        <f t="shared" si="22"/>
        <v>5.5241199876073059</v>
      </c>
      <c r="X41" s="5">
        <f>SUMPRODUCT(V$28:V41,$B$28:$B41)/SUM($B$28:$B41)</f>
        <v>4.1663898914489543</v>
      </c>
      <c r="Y41" s="5">
        <f t="shared" si="23"/>
        <v>1.6469770114942524</v>
      </c>
      <c r="Z41" s="8">
        <f t="shared" si="9"/>
        <v>0.30099999999999999</v>
      </c>
      <c r="AA41" s="10">
        <f t="shared" si="24"/>
        <v>1.9838619628860747</v>
      </c>
      <c r="AB41" s="10">
        <f t="shared" si="25"/>
        <v>3.2984242630840486</v>
      </c>
      <c r="AC41" s="5">
        <f>SUMPRODUCT(AA$28:AA41,$B$28:$B41)/SUM($B$28:$B41)</f>
        <v>2.0457549503627139</v>
      </c>
      <c r="AD41" s="5">
        <f t="shared" si="10"/>
        <v>1.3630804935902991</v>
      </c>
      <c r="AE41" s="7">
        <f>SUMPRODUCT($K$28:K41,$B$28:B41)/SUMPRODUCT($B$28:B41)</f>
        <v>0.1174529758637677</v>
      </c>
    </row>
    <row r="42" spans="1:31">
      <c r="A42" s="1">
        <v>0.15</v>
      </c>
      <c r="B42" s="2">
        <f t="shared" si="11"/>
        <v>1.1627906976744186E-2</v>
      </c>
      <c r="C42" s="4">
        <f t="shared" si="12"/>
        <v>0.34302325581395376</v>
      </c>
      <c r="D42" s="4">
        <f t="shared" si="13"/>
        <v>0.58139534883720911</v>
      </c>
      <c r="E42" s="4">
        <f t="shared" si="14"/>
        <v>6.395348837209304E-2</v>
      </c>
      <c r="F42" s="4">
        <f t="shared" si="0"/>
        <v>0.34705882352941203</v>
      </c>
      <c r="G42" s="4">
        <f t="shared" si="1"/>
        <v>0.58823529411764686</v>
      </c>
      <c r="H42" s="4">
        <f t="shared" si="2"/>
        <v>6.4705882352941183E-2</v>
      </c>
      <c r="I42" s="5">
        <f t="shared" si="15"/>
        <v>0.84833333333333349</v>
      </c>
      <c r="J42" s="8">
        <f t="shared" si="3"/>
        <v>0.78166666666666662</v>
      </c>
      <c r="K42" s="7">
        <f t="shared" si="16"/>
        <v>0.11499628803085249</v>
      </c>
      <c r="L42" s="7">
        <f t="shared" si="17"/>
        <v>9.7645377513256235E-2</v>
      </c>
      <c r="M42" s="7">
        <f t="shared" si="4"/>
        <v>0.12841252163445194</v>
      </c>
      <c r="N42" s="7">
        <f t="shared" si="5"/>
        <v>9.0080425624167779E-2</v>
      </c>
      <c r="O42" s="7">
        <f t="shared" si="6"/>
        <v>0</v>
      </c>
      <c r="P42" s="8">
        <f t="shared" si="18"/>
        <v>-8.9956038443512437E-2</v>
      </c>
      <c r="Q42" s="8">
        <f t="shared" si="19"/>
        <v>0.31637283758653473</v>
      </c>
      <c r="R42" s="2">
        <f t="shared" si="7"/>
        <v>0.40632887603004719</v>
      </c>
      <c r="S42" s="8">
        <f>SUMPRODUCT($Q$28:Q42,$K$28:K42)/SUM($K$28:K42)</f>
        <v>0.31300208318791495</v>
      </c>
      <c r="T42" s="5">
        <f t="shared" si="20"/>
        <v>1.3754418604651162</v>
      </c>
      <c r="U42" s="8">
        <f t="shared" si="8"/>
        <v>0.308</v>
      </c>
      <c r="V42" s="10">
        <f t="shared" si="21"/>
        <v>3.9928922418408836</v>
      </c>
      <c r="W42" s="10">
        <f t="shared" si="22"/>
        <v>5.5421344316751462</v>
      </c>
      <c r="X42" s="5">
        <f>SUMPRODUCT(V$28:V42,$B$28:$B42)/SUM($B$28:$B42)</f>
        <v>4.1539089627715073</v>
      </c>
      <c r="Y42" s="5">
        <f t="shared" si="23"/>
        <v>1.6626279069767438</v>
      </c>
      <c r="Z42" s="8">
        <f t="shared" si="9"/>
        <v>0.30099999999999999</v>
      </c>
      <c r="AA42" s="10">
        <f t="shared" si="24"/>
        <v>1.9742108544749157</v>
      </c>
      <c r="AB42" s="10">
        <f t="shared" si="25"/>
        <v>3.3140032443618033</v>
      </c>
      <c r="AC42" s="5">
        <f>SUMPRODUCT(AA$28:AA42,$B$28:$B42)/SUM($B$28:$B42)</f>
        <v>2.0406082710844347</v>
      </c>
      <c r="AD42" s="5">
        <f t="shared" si="10"/>
        <v>1.362424787471072</v>
      </c>
      <c r="AE42" s="7">
        <f>SUMPRODUCT($K$28:K42,$B$28:B42)/SUMPRODUCT($B$28:B42)</f>
        <v>0.11727624871101011</v>
      </c>
    </row>
    <row r="43" spans="1:31">
      <c r="A43" s="1">
        <v>0.16</v>
      </c>
      <c r="B43" s="2">
        <f t="shared" si="11"/>
        <v>1.1764705882352941E-2</v>
      </c>
      <c r="C43" s="4">
        <f t="shared" si="12"/>
        <v>0.33882352941176497</v>
      </c>
      <c r="D43" s="4">
        <f t="shared" si="13"/>
        <v>0.58823529411764686</v>
      </c>
      <c r="E43" s="4">
        <f t="shared" si="14"/>
        <v>6.1176470588235297E-2</v>
      </c>
      <c r="F43" s="4">
        <f t="shared" si="0"/>
        <v>0.34285714285714308</v>
      </c>
      <c r="G43" s="4">
        <f t="shared" si="1"/>
        <v>0.59523809523809501</v>
      </c>
      <c r="H43" s="4">
        <f t="shared" si="2"/>
        <v>6.1904761904761907E-2</v>
      </c>
      <c r="I43" s="5">
        <f t="shared" si="15"/>
        <v>0.84912698412698417</v>
      </c>
      <c r="J43" s="8">
        <f t="shared" si="3"/>
        <v>0.78166666666666662</v>
      </c>
      <c r="K43" s="7">
        <f t="shared" si="16"/>
        <v>0.11464821021250235</v>
      </c>
      <c r="L43" s="7">
        <f t="shared" si="17"/>
        <v>9.7442962838265215E-2</v>
      </c>
      <c r="M43" s="7">
        <f t="shared" si="4"/>
        <v>0.12802383473729428</v>
      </c>
      <c r="N43" s="7">
        <f t="shared" si="5"/>
        <v>8.9807764666460177E-2</v>
      </c>
      <c r="O43" s="7">
        <f t="shared" si="6"/>
        <v>0</v>
      </c>
      <c r="P43" s="8">
        <f t="shared" si="18"/>
        <v>-9.0693326727255608E-2</v>
      </c>
      <c r="Q43" s="8">
        <f t="shared" si="19"/>
        <v>0.31688832118506238</v>
      </c>
      <c r="R43" s="2">
        <f t="shared" si="7"/>
        <v>0.40758164791231799</v>
      </c>
      <c r="S43" s="8">
        <f>SUMPRODUCT($Q$28:Q43,$K$28:K43)/SUM($K$28:K43)</f>
        <v>0.31323973645269881</v>
      </c>
      <c r="T43" s="5">
        <f t="shared" si="20"/>
        <v>1.3879999999999997</v>
      </c>
      <c r="U43" s="8">
        <f t="shared" si="8"/>
        <v>0.308</v>
      </c>
      <c r="V43" s="10">
        <f t="shared" si="21"/>
        <v>3.9696088941990317</v>
      </c>
      <c r="W43" s="10">
        <f t="shared" si="22"/>
        <v>5.5608549737879569</v>
      </c>
      <c r="X43" s="5">
        <f>SUMPRODUCT(V$28:V43,$B$28:$B43)/SUM($B$28:$B43)</f>
        <v>4.1414050409428613</v>
      </c>
      <c r="Y43" s="5">
        <f t="shared" si="23"/>
        <v>1.6786470588235289</v>
      </c>
      <c r="Z43" s="8">
        <f t="shared" si="9"/>
        <v>0.30099999999999999</v>
      </c>
      <c r="AA43" s="10">
        <f t="shared" si="24"/>
        <v>1.9645865352532594</v>
      </c>
      <c r="AB43" s="10">
        <f t="shared" si="25"/>
        <v>3.3300677289940475</v>
      </c>
      <c r="AC43" s="5">
        <f>SUMPRODUCT(AA$28:AA43,$B$28:$B43)/SUM($B$28:$B43)</f>
        <v>2.0354505419014033</v>
      </c>
      <c r="AD43" s="5">
        <f t="shared" si="10"/>
        <v>1.3617655975450176</v>
      </c>
      <c r="AE43" s="7">
        <f>SUMPRODUCT($K$28:K43,$B$28:B43)/SUMPRODUCT($B$28:B43)</f>
        <v>0.1170979482458907</v>
      </c>
    </row>
    <row r="44" spans="1:31">
      <c r="A44" s="1">
        <v>0.17</v>
      </c>
      <c r="B44" s="2">
        <f t="shared" si="11"/>
        <v>1.1904761904761906E-2</v>
      </c>
      <c r="C44" s="4">
        <f t="shared" si="12"/>
        <v>0.33452380952380972</v>
      </c>
      <c r="D44" s="4">
        <f t="shared" si="13"/>
        <v>0.59523809523809501</v>
      </c>
      <c r="E44" s="4">
        <f t="shared" si="14"/>
        <v>5.8333333333333334E-2</v>
      </c>
      <c r="F44" s="4">
        <f t="shared" si="0"/>
        <v>0.33855421686747006</v>
      </c>
      <c r="G44" s="4">
        <f t="shared" si="1"/>
        <v>0.60240963855421659</v>
      </c>
      <c r="H44" s="4">
        <f t="shared" si="2"/>
        <v>5.903614457831325E-2</v>
      </c>
      <c r="I44" s="5">
        <f t="shared" si="15"/>
        <v>0.8499397590361446</v>
      </c>
      <c r="J44" s="8">
        <f t="shared" si="3"/>
        <v>0.78166666666666662</v>
      </c>
      <c r="K44" s="7">
        <f t="shared" si="16"/>
        <v>0.11429737149224684</v>
      </c>
      <c r="L44" s="7">
        <f t="shared" si="17"/>
        <v>9.7239897673759401E-2</v>
      </c>
      <c r="M44" s="7">
        <f t="shared" si="4"/>
        <v>0.12763206483300896</v>
      </c>
      <c r="N44" s="7">
        <f t="shared" si="5"/>
        <v>8.9532941002260016E-2</v>
      </c>
      <c r="O44" s="7">
        <f t="shared" si="6"/>
        <v>0</v>
      </c>
      <c r="P44" s="8">
        <f t="shared" si="18"/>
        <v>-9.1446953906033912E-2</v>
      </c>
      <c r="Q44" s="8">
        <f t="shared" si="19"/>
        <v>0.31741164938001881</v>
      </c>
      <c r="R44" s="2">
        <f t="shared" si="7"/>
        <v>0.40885860328605272</v>
      </c>
      <c r="S44" s="8">
        <f>SUMPRODUCT($Q$28:Q44,$K$28:K44)/SUM($K$28:K44)</f>
        <v>0.31347946368622642</v>
      </c>
      <c r="T44" s="5">
        <f t="shared" si="20"/>
        <v>1.4008571428571426</v>
      </c>
      <c r="U44" s="8">
        <f t="shared" si="8"/>
        <v>0.308</v>
      </c>
      <c r="V44" s="10">
        <f t="shared" si="21"/>
        <v>3.9464010830842864</v>
      </c>
      <c r="W44" s="10">
        <f t="shared" si="22"/>
        <v>5.5803062254831817</v>
      </c>
      <c r="X44" s="5">
        <f>SUMPRODUCT(V$28:V44,$B$28:$B44)/SUM($B$28:$B44)</f>
        <v>4.1288774647320761</v>
      </c>
      <c r="Y44" s="5">
        <f t="shared" si="23"/>
        <v>1.6950476190476185</v>
      </c>
      <c r="Z44" s="8">
        <f t="shared" si="9"/>
        <v>0.30099999999999999</v>
      </c>
      <c r="AA44" s="10">
        <f t="shared" si="24"/>
        <v>1.9549889870599588</v>
      </c>
      <c r="AB44" s="10">
        <f t="shared" si="25"/>
        <v>3.346634942752289</v>
      </c>
      <c r="AC44" s="5">
        <f>SUMPRODUCT(AA$28:AA44,$B$28:$B44)/SUM($B$28:$B44)</f>
        <v>2.030281476250718</v>
      </c>
      <c r="AD44" s="5">
        <f t="shared" si="10"/>
        <v>1.3611028606326743</v>
      </c>
      <c r="AE44" s="7">
        <f>SUMPRODUCT($K$28:K44,$B$28:B44)/SUMPRODUCT($B$28:B44)</f>
        <v>0.11691803169906413</v>
      </c>
    </row>
    <row r="45" spans="1:31">
      <c r="A45" s="1">
        <v>0.18</v>
      </c>
      <c r="B45" s="2">
        <f t="shared" si="11"/>
        <v>1.2048192771084338E-2</v>
      </c>
      <c r="C45" s="4">
        <f t="shared" si="12"/>
        <v>0.33012048192771104</v>
      </c>
      <c r="D45" s="4">
        <f t="shared" si="13"/>
        <v>0.60240963855421659</v>
      </c>
      <c r="E45" s="4">
        <f t="shared" si="14"/>
        <v>5.5421686746987948E-2</v>
      </c>
      <c r="F45" s="4">
        <f t="shared" si="0"/>
        <v>0.33414634146341482</v>
      </c>
      <c r="G45" s="4">
        <f t="shared" si="1"/>
        <v>0.60975609756097537</v>
      </c>
      <c r="H45" s="4">
        <f t="shared" si="2"/>
        <v>5.6097560975609757E-2</v>
      </c>
      <c r="I45" s="5">
        <f t="shared" si="15"/>
        <v>0.85077235772357729</v>
      </c>
      <c r="J45" s="8">
        <f t="shared" si="3"/>
        <v>0.78166666666666662</v>
      </c>
      <c r="K45" s="7">
        <f t="shared" si="16"/>
        <v>0.11394371869847535</v>
      </c>
      <c r="L45" s="7">
        <f t="shared" si="17"/>
        <v>9.7036192539311658E-2</v>
      </c>
      <c r="M45" s="7">
        <f t="shared" si="4"/>
        <v>0.12723715254663082</v>
      </c>
      <c r="N45" s="7">
        <f t="shared" si="5"/>
        <v>8.9255912980472349E-2</v>
      </c>
      <c r="O45" s="7">
        <f t="shared" si="6"/>
        <v>0</v>
      </c>
      <c r="P45" s="8">
        <f t="shared" si="18"/>
        <v>-9.2217469189683293E-2</v>
      </c>
      <c r="Q45" s="8">
        <f t="shared" si="19"/>
        <v>0.31794304421636305</v>
      </c>
      <c r="R45" s="2">
        <f t="shared" si="7"/>
        <v>0.41016051340604631</v>
      </c>
      <c r="S45" s="8">
        <f>SUMPRODUCT($Q$28:Q45,$K$28:K45)/SUM($K$28:K45)</f>
        <v>0.31372130352180572</v>
      </c>
      <c r="T45" s="5">
        <f t="shared" si="20"/>
        <v>1.4140240963855417</v>
      </c>
      <c r="U45" s="8">
        <f t="shared" si="8"/>
        <v>0.308</v>
      </c>
      <c r="V45" s="10">
        <f t="shared" si="21"/>
        <v>3.9232687598690807</v>
      </c>
      <c r="W45" s="10">
        <f t="shared" si="22"/>
        <v>5.6005139994540851</v>
      </c>
      <c r="X45" s="5">
        <f>SUMPRODUCT(V$28:V45,$B$28:$B45)/SUM($B$28:$B45)</f>
        <v>4.1163255521206814</v>
      </c>
      <c r="Y45" s="5">
        <f t="shared" si="23"/>
        <v>1.7118433734939753</v>
      </c>
      <c r="Z45" s="8">
        <f t="shared" si="9"/>
        <v>0.30099999999999999</v>
      </c>
      <c r="AA45" s="10">
        <f t="shared" si="24"/>
        <v>1.945418191707919</v>
      </c>
      <c r="AB45" s="10">
        <f t="shared" si="25"/>
        <v>3.3637229519113667</v>
      </c>
      <c r="AC45" s="5">
        <f>SUMPRODUCT(AA$28:AA45,$B$28:$B45)/SUM($B$28:$B45)</f>
        <v>2.0251007786133934</v>
      </c>
      <c r="AD45" s="5">
        <f t="shared" si="10"/>
        <v>1.3604365115633004</v>
      </c>
      <c r="AE45" s="7">
        <f>SUMPRODUCT($K$28:K45,$B$28:B45)/SUMPRODUCT($B$28:B45)</f>
        <v>0.11673645710626077</v>
      </c>
    </row>
    <row r="46" spans="1:31">
      <c r="A46" s="1">
        <v>0.19</v>
      </c>
      <c r="B46" s="2">
        <f t="shared" si="11"/>
        <v>1.2195121951219511E-2</v>
      </c>
      <c r="C46" s="4">
        <f t="shared" si="12"/>
        <v>0.32560975609756115</v>
      </c>
      <c r="D46" s="4">
        <f t="shared" si="13"/>
        <v>0.60975609756097537</v>
      </c>
      <c r="E46" s="4">
        <f t="shared" si="14"/>
        <v>5.2439024390243907E-2</v>
      </c>
      <c r="F46" s="4">
        <f t="shared" si="0"/>
        <v>0.32962962962962983</v>
      </c>
      <c r="G46" s="4">
        <f t="shared" si="1"/>
        <v>0.61728395061728369</v>
      </c>
      <c r="H46" s="4">
        <f t="shared" si="2"/>
        <v>5.3086419753086422E-2</v>
      </c>
      <c r="I46" s="5">
        <f t="shared" si="15"/>
        <v>0.85162551440329226</v>
      </c>
      <c r="J46" s="8">
        <f t="shared" si="3"/>
        <v>0.78166666666666662</v>
      </c>
      <c r="K46" s="7">
        <f t="shared" si="16"/>
        <v>0.11358719701068928</v>
      </c>
      <c r="L46" s="7">
        <f t="shared" si="17"/>
        <v>9.6831859150776134E-2</v>
      </c>
      <c r="M46" s="7">
        <f t="shared" si="4"/>
        <v>0.12683903666193638</v>
      </c>
      <c r="N46" s="7">
        <f t="shared" si="5"/>
        <v>8.897663765837327E-2</v>
      </c>
      <c r="O46" s="7">
        <f t="shared" si="6"/>
        <v>0</v>
      </c>
      <c r="P46" s="8">
        <f t="shared" si="18"/>
        <v>-9.3005446681553749E-2</v>
      </c>
      <c r="Q46" s="8">
        <f t="shared" si="19"/>
        <v>0.31848273679636596</v>
      </c>
      <c r="R46" s="2">
        <f t="shared" si="7"/>
        <v>0.41148818347791971</v>
      </c>
      <c r="S46" s="8">
        <f>SUMPRODUCT($Q$28:Q46,$K$28:K46)/SUM($K$28:K46)</f>
        <v>0.31396529572780496</v>
      </c>
      <c r="T46" s="5">
        <f t="shared" si="20"/>
        <v>1.4275121951219509</v>
      </c>
      <c r="U46" s="8">
        <f t="shared" si="8"/>
        <v>0.308</v>
      </c>
      <c r="V46" s="10">
        <f t="shared" si="21"/>
        <v>3.9002118758300357</v>
      </c>
      <c r="W46" s="10">
        <f t="shared" si="22"/>
        <v>5.6215053836963582</v>
      </c>
      <c r="X46" s="5">
        <f>SUMPRODUCT(V$28:V46,$B$28:$B46)/SUM($B$28:$B46)</f>
        <v>4.1037485993900953</v>
      </c>
      <c r="Y46" s="5">
        <f t="shared" si="23"/>
        <v>1.7290487804878043</v>
      </c>
      <c r="Z46" s="8">
        <f t="shared" si="9"/>
        <v>0.30099999999999999</v>
      </c>
      <c r="AA46" s="10">
        <f t="shared" si="24"/>
        <v>1.935874130984006</v>
      </c>
      <c r="AB46" s="10">
        <f t="shared" si="25"/>
        <v>3.381350715132692</v>
      </c>
      <c r="AC46" s="5">
        <f>SUMPRODUCT(AA$28:AA46,$B$28:$B46)/SUM($B$28:$B46)</f>
        <v>2.0199081441221165</v>
      </c>
      <c r="AD46" s="5">
        <f t="shared" si="10"/>
        <v>1.3597664830874276</v>
      </c>
      <c r="AE46" s="7">
        <f>SUMPRODUCT($K$28:K46,$B$28:B46)/SUMPRODUCT($B$28:B46)</f>
        <v>0.11655318274788533</v>
      </c>
    </row>
    <row r="47" spans="1:31">
      <c r="A47" s="1">
        <v>0.2</v>
      </c>
      <c r="B47" s="2">
        <f t="shared" si="11"/>
        <v>1.2345679012345678E-2</v>
      </c>
      <c r="C47" s="4">
        <f t="shared" si="12"/>
        <v>0.32098765432098786</v>
      </c>
      <c r="D47" s="4">
        <f t="shared" si="13"/>
        <v>0.61728395061728369</v>
      </c>
      <c r="E47" s="4">
        <f t="shared" si="14"/>
        <v>4.938271604938272E-2</v>
      </c>
      <c r="F47" s="4">
        <f t="shared" si="0"/>
        <v>0.32500000000000023</v>
      </c>
      <c r="G47" s="4">
        <f t="shared" si="1"/>
        <v>0.62499999999999978</v>
      </c>
      <c r="H47" s="4">
        <f t="shared" si="2"/>
        <v>5.000000000000001E-2</v>
      </c>
      <c r="I47" s="5">
        <f t="shared" si="15"/>
        <v>0.85250000000000004</v>
      </c>
      <c r="J47" s="8">
        <f t="shared" si="3"/>
        <v>0.78166666666666662</v>
      </c>
      <c r="K47" s="7">
        <f t="shared" si="16"/>
        <v>0.11322774988818574</v>
      </c>
      <c r="L47" s="7">
        <f t="shared" si="17"/>
        <v>9.6626910516558515E-2</v>
      </c>
      <c r="M47" s="7">
        <f t="shared" si="4"/>
        <v>0.1264376540418074</v>
      </c>
      <c r="N47" s="7">
        <f t="shared" si="5"/>
        <v>8.8695070745745494E-2</v>
      </c>
      <c r="O47" s="7">
        <f t="shared" si="6"/>
        <v>0</v>
      </c>
      <c r="P47" s="8">
        <f t="shared" si="18"/>
        <v>-9.3811486805080502E-2</v>
      </c>
      <c r="Q47" s="8">
        <f t="shared" si="19"/>
        <v>0.31903096776055168</v>
      </c>
      <c r="R47" s="2">
        <f t="shared" si="7"/>
        <v>0.41284245456563218</v>
      </c>
      <c r="S47" s="8">
        <f>SUMPRODUCT($Q$28:Q47,$K$28:K47)/SUM($K$28:K47)</f>
        <v>0.31421148125280979</v>
      </c>
      <c r="T47" s="5">
        <f t="shared" si="20"/>
        <v>1.4413333333333329</v>
      </c>
      <c r="U47" s="8">
        <f t="shared" si="8"/>
        <v>0.308</v>
      </c>
      <c r="V47" s="10">
        <f t="shared" si="21"/>
        <v>3.8772303821475234</v>
      </c>
      <c r="W47" s="10">
        <f t="shared" si="22"/>
        <v>5.6433088212157188</v>
      </c>
      <c r="X47" s="5">
        <f>SUMPRODUCT(V$28:V47,$B$28:$B47)/SUM($B$28:$B47)</f>
        <v>4.0911458801572458</v>
      </c>
      <c r="Y47" s="5">
        <f t="shared" si="23"/>
        <v>1.7466790123456786</v>
      </c>
      <c r="Z47" s="8">
        <f t="shared" si="9"/>
        <v>0.30099999999999999</v>
      </c>
      <c r="AA47" s="10">
        <f t="shared" si="24"/>
        <v>1.926356786648953</v>
      </c>
      <c r="AB47" s="10">
        <f t="shared" si="25"/>
        <v>3.3995381392387394</v>
      </c>
      <c r="AC47" s="5">
        <f>SUMPRODUCT(AA$28:AA47,$B$28:$B47)/SUM($B$28:$B47)</f>
        <v>2.0147032581467705</v>
      </c>
      <c r="AD47" s="5">
        <f t="shared" si="10"/>
        <v>1.3590927057844533</v>
      </c>
      <c r="AE47" s="7">
        <f>SUMPRODUCT($K$28:K47,$B$28:B47)/SUMPRODUCT($B$28:B47)</f>
        <v>0.11636816673827403</v>
      </c>
    </row>
    <row r="48" spans="1:31">
      <c r="A48" s="1">
        <v>0.21</v>
      </c>
      <c r="B48" s="2">
        <f t="shared" si="11"/>
        <v>1.2499999999999999E-2</v>
      </c>
      <c r="C48" s="4">
        <f t="shared" si="12"/>
        <v>0.31625000000000025</v>
      </c>
      <c r="D48" s="4">
        <f t="shared" si="13"/>
        <v>0.62499999999999978</v>
      </c>
      <c r="E48" s="4">
        <f t="shared" si="14"/>
        <v>4.6250000000000013E-2</v>
      </c>
      <c r="F48" s="4">
        <f>C48/SUM(C48:E48)</f>
        <v>0.32025316455696229</v>
      </c>
      <c r="G48" s="4">
        <f t="shared" si="1"/>
        <v>0.632911392405063</v>
      </c>
      <c r="H48" s="4">
        <f t="shared" si="2"/>
        <v>4.6835443037974697E-2</v>
      </c>
      <c r="I48" s="5">
        <f t="shared" si="15"/>
        <v>0.85339662447257392</v>
      </c>
      <c r="J48" s="8">
        <f t="shared" si="3"/>
        <v>0.78166666666666662</v>
      </c>
      <c r="K48" s="7">
        <f t="shared" si="16"/>
        <v>0.11286531899474464</v>
      </c>
      <c r="L48" s="7">
        <f t="shared" si="17"/>
        <v>9.6421361042151085E-2</v>
      </c>
      <c r="M48" s="7">
        <f t="shared" si="4"/>
        <v>0.12603293954413153</v>
      </c>
      <c r="N48" s="7">
        <f t="shared" si="5"/>
        <v>8.8411166545883296E-2</v>
      </c>
      <c r="O48" s="7">
        <f t="shared" si="6"/>
        <v>0</v>
      </c>
      <c r="P48" s="8">
        <f t="shared" si="18"/>
        <v>-9.4636217829595304E-2</v>
      </c>
      <c r="Q48" s="8">
        <f t="shared" si="19"/>
        <v>0.31958798780008996</v>
      </c>
      <c r="R48" s="2">
        <f t="shared" si="7"/>
        <v>0.41422420562968526</v>
      </c>
      <c r="S48" s="8">
        <f>SUMPRODUCT($Q$28:Q48,$K$28:K48)/SUM($K$28:K48)</f>
        <v>0.31445990227332826</v>
      </c>
      <c r="T48" s="5">
        <f t="shared" si="20"/>
        <v>1.4554999999999996</v>
      </c>
      <c r="U48" s="8">
        <f t="shared" si="8"/>
        <v>0.308</v>
      </c>
      <c r="V48" s="10">
        <f t="shared" si="21"/>
        <v>3.8543242299052149</v>
      </c>
      <c r="W48" s="10">
        <f t="shared" si="22"/>
        <v>5.6659541957892694</v>
      </c>
      <c r="X48" s="5">
        <f>SUMPRODUCT(V$28:V48,$B$28:$B48)/SUM($B$28:$B48)</f>
        <v>4.0785166443547807</v>
      </c>
      <c r="Y48" s="5">
        <f t="shared" si="23"/>
        <v>1.7647499999999996</v>
      </c>
      <c r="Z48" s="8">
        <f t="shared" si="9"/>
        <v>0.30099999999999999</v>
      </c>
      <c r="AA48" s="10">
        <f t="shared" si="24"/>
        <v>1.9168661404372684</v>
      </c>
      <c r="AB48" s="10">
        <f t="shared" si="25"/>
        <v>3.4183061392235676</v>
      </c>
      <c r="AC48" s="5">
        <f>SUMPRODUCT(AA$28:AA48,$B$28:$B48)/SUM($B$28:$B48)</f>
        <v>2.0094857958561736</v>
      </c>
      <c r="AD48" s="5">
        <f t="shared" si="10"/>
        <v>1.3584151079649212</v>
      </c>
      <c r="AE48" s="7">
        <f>SUMPRODUCT($K$28:K48,$B$28:B48)/SUMPRODUCT($B$28:B48)</f>
        <v>0.11618136671350397</v>
      </c>
    </row>
    <row r="49" spans="1:31">
      <c r="A49" s="1">
        <v>0.22</v>
      </c>
      <c r="B49" s="2">
        <f t="shared" si="11"/>
        <v>1.2658227848101266E-2</v>
      </c>
      <c r="C49" s="4">
        <f t="shared" si="12"/>
        <v>0.31139240506329141</v>
      </c>
      <c r="D49" s="4">
        <f t="shared" si="13"/>
        <v>0.632911392405063</v>
      </c>
      <c r="E49" s="4">
        <f t="shared" si="14"/>
        <v>4.3037974683544318E-2</v>
      </c>
      <c r="F49" s="4">
        <f t="shared" si="0"/>
        <v>0.31538461538461571</v>
      </c>
      <c r="G49" s="4">
        <f t="shared" si="1"/>
        <v>0.64102564102564075</v>
      </c>
      <c r="H49" s="4">
        <f t="shared" si="2"/>
        <v>4.3589743589743608E-2</v>
      </c>
      <c r="I49" s="5">
        <f t="shared" si="15"/>
        <v>0.85431623931623946</v>
      </c>
      <c r="J49" s="8">
        <f t="shared" si="3"/>
        <v>0.78166666666666662</v>
      </c>
      <c r="K49" s="7">
        <f t="shared" si="16"/>
        <v>0.1124998441190411</v>
      </c>
      <c r="L49" s="7">
        <f t="shared" si="17"/>
        <v>9.6215226643729418E-2</v>
      </c>
      <c r="M49" s="7">
        <f t="shared" si="4"/>
        <v>0.12562482593292923</v>
      </c>
      <c r="N49" s="7">
        <f t="shared" si="5"/>
        <v>8.8124877893248854E-2</v>
      </c>
      <c r="O49" s="7">
        <f t="shared" si="6"/>
        <v>0</v>
      </c>
      <c r="P49" s="8">
        <f t="shared" si="18"/>
        <v>-9.5480297503527212E-2</v>
      </c>
      <c r="Q49" s="8">
        <f t="shared" si="19"/>
        <v>0.32015405820308473</v>
      </c>
      <c r="R49" s="2">
        <f t="shared" si="7"/>
        <v>0.41563435570661195</v>
      </c>
      <c r="S49" s="8">
        <f>SUMPRODUCT($Q$28:Q49,$K$28:K49)/SUM($K$28:K49)</f>
        <v>0.31471060224413877</v>
      </c>
      <c r="T49" s="5">
        <f t="shared" si="20"/>
        <v>1.4700253164556958</v>
      </c>
      <c r="U49" s="8">
        <f t="shared" si="8"/>
        <v>0.308</v>
      </c>
      <c r="V49" s="10">
        <f t="shared" si="21"/>
        <v>3.8314933700896425</v>
      </c>
      <c r="W49" s="10">
        <f t="shared" si="22"/>
        <v>5.68947292432388</v>
      </c>
      <c r="X49" s="5">
        <f>SUMPRODUCT(V$28:V49,$B$28:$B49)/SUM($B$28:$B49)</f>
        <v>4.065860117151928</v>
      </c>
      <c r="Y49" s="5">
        <f t="shared" si="23"/>
        <v>1.7832784810126576</v>
      </c>
      <c r="Z49" s="8">
        <f t="shared" si="9"/>
        <v>0.30099999999999999</v>
      </c>
      <c r="AA49" s="10">
        <f t="shared" si="24"/>
        <v>1.9074021740571412</v>
      </c>
      <c r="AB49" s="10">
        <f t="shared" si="25"/>
        <v>3.4376767028795472</v>
      </c>
      <c r="AC49" s="5">
        <f>SUMPRODUCT(AA$28:AA49,$B$28:$B49)/SUM($B$28:$B49)</f>
        <v>2.0042554217543453</v>
      </c>
      <c r="AD49" s="5">
        <f t="shared" si="10"/>
        <v>1.357733615567122</v>
      </c>
      <c r="AE49" s="7">
        <f>SUMPRODUCT($K$28:K49,$B$28:B49)/SUMPRODUCT($B$28:B49)</f>
        <v>0.11599273958513578</v>
      </c>
    </row>
    <row r="50" spans="1:31">
      <c r="A50" s="1">
        <v>0.23</v>
      </c>
      <c r="B50" s="2">
        <f t="shared" si="11"/>
        <v>1.282051282051282E-2</v>
      </c>
      <c r="C50" s="4">
        <f t="shared" si="12"/>
        <v>0.30641025641025671</v>
      </c>
      <c r="D50" s="4">
        <f t="shared" si="13"/>
        <v>0.64102564102564075</v>
      </c>
      <c r="E50" s="4">
        <f t="shared" si="14"/>
        <v>3.9743589743589762E-2</v>
      </c>
      <c r="F50" s="4">
        <f t="shared" si="0"/>
        <v>0.31038961038961072</v>
      </c>
      <c r="G50" s="4">
        <f t="shared" si="1"/>
        <v>0.64935064935064912</v>
      </c>
      <c r="H50" s="4">
        <f t="shared" si="2"/>
        <v>4.025974025974028E-2</v>
      </c>
      <c r="I50" s="5">
        <f t="shared" si="15"/>
        <v>0.85525974025974039</v>
      </c>
      <c r="J50" s="8">
        <f t="shared" si="3"/>
        <v>0.78166666666666662</v>
      </c>
      <c r="K50" s="7">
        <f t="shared" si="16"/>
        <v>0.11213126309048226</v>
      </c>
      <c r="L50" s="7">
        <f t="shared" si="17"/>
        <v>9.6008524871693673E-2</v>
      </c>
      <c r="M50" s="7">
        <f t="shared" si="4"/>
        <v>0.12521324378437185</v>
      </c>
      <c r="N50" s="7">
        <f t="shared" si="5"/>
        <v>8.7836156087544429E-2</v>
      </c>
      <c r="O50" s="7">
        <f t="shared" si="6"/>
        <v>0</v>
      </c>
      <c r="P50" s="8">
        <f t="shared" si="18"/>
        <v>-9.6344414803914924E-2</v>
      </c>
      <c r="Q50" s="8">
        <f t="shared" si="19"/>
        <v>0.32072945143742432</v>
      </c>
      <c r="R50" s="2">
        <f t="shared" si="7"/>
        <v>0.41707386624133924</v>
      </c>
      <c r="S50" s="8">
        <f>SUMPRODUCT($Q$28:Q50,$K$28:K50)/SUM($K$28:K50)</f>
        <v>0.3149636259514032</v>
      </c>
      <c r="T50" s="5">
        <f t="shared" si="20"/>
        <v>1.4849230769230766</v>
      </c>
      <c r="U50" s="8">
        <f t="shared" si="8"/>
        <v>0.308</v>
      </c>
      <c r="V50" s="10">
        <f t="shared" si="21"/>
        <v>3.8087377535897451</v>
      </c>
      <c r="W50" s="10">
        <f t="shared" si="22"/>
        <v>5.7138980564113364</v>
      </c>
      <c r="X50" s="5">
        <f>SUMPRODUCT(V$28:V50,$B$28:$B50)/SUM($B$28:$B50)</f>
        <v>4.0531754978117567</v>
      </c>
      <c r="Y50" s="5">
        <f t="shared" si="23"/>
        <v>1.8022820512820508</v>
      </c>
      <c r="Z50" s="8">
        <f t="shared" si="9"/>
        <v>0.30099999999999999</v>
      </c>
      <c r="AA50" s="10">
        <f t="shared" si="24"/>
        <v>1.8979648691903477</v>
      </c>
      <c r="AB50" s="10">
        <f t="shared" si="25"/>
        <v>3.4576729604599263</v>
      </c>
      <c r="AC50" s="5">
        <f>SUMPRODUCT(AA$28:AA50,$B$28:$B50)/SUM($B$28:$B50)</f>
        <v>1.9990117891894768</v>
      </c>
      <c r="AD50" s="5">
        <f t="shared" si="10"/>
        <v>1.3570481520475968</v>
      </c>
      <c r="AE50" s="7">
        <f>SUMPRODUCT($K$28:K50,$B$28:B50)/SUMPRODUCT($B$28:B50)</f>
        <v>0.11580224133851459</v>
      </c>
    </row>
    <row r="51" spans="1:31">
      <c r="A51" s="1">
        <v>0.24</v>
      </c>
      <c r="B51" s="2">
        <f t="shared" si="11"/>
        <v>1.2987012987012986E-2</v>
      </c>
      <c r="C51" s="4">
        <f t="shared" si="12"/>
        <v>0.30129870129870162</v>
      </c>
      <c r="D51" s="4">
        <f t="shared" si="13"/>
        <v>0.64935064935064912</v>
      </c>
      <c r="E51" s="4">
        <f t="shared" si="14"/>
        <v>3.6363636363636383E-2</v>
      </c>
      <c r="F51" s="4">
        <f t="shared" si="0"/>
        <v>0.30526315789473712</v>
      </c>
      <c r="G51" s="4">
        <f t="shared" si="1"/>
        <v>0.65789473684210498</v>
      </c>
      <c r="H51" s="4">
        <f t="shared" si="2"/>
        <v>3.6842105263157912E-2</v>
      </c>
      <c r="I51" s="5">
        <f t="shared" si="15"/>
        <v>0.85622807017543867</v>
      </c>
      <c r="J51" s="8">
        <f t="shared" si="3"/>
        <v>0.78166666666666662</v>
      </c>
      <c r="K51" s="7">
        <f t="shared" si="16"/>
        <v>0.11175951169014237</v>
      </c>
      <c r="L51" s="7">
        <f t="shared" si="17"/>
        <v>9.5801275045135137E-2</v>
      </c>
      <c r="M51" s="7">
        <f t="shared" si="4"/>
        <v>0.12479812138732564</v>
      </c>
      <c r="N51" s="7">
        <f t="shared" si="5"/>
        <v>8.7544950823944853E-2</v>
      </c>
      <c r="O51" s="7">
        <f t="shared" si="6"/>
        <v>0</v>
      </c>
      <c r="P51" s="8">
        <f t="shared" si="18"/>
        <v>-9.7229291812010982E-2</v>
      </c>
      <c r="Q51" s="8">
        <f t="shared" si="19"/>
        <v>0.32131445177310192</v>
      </c>
      <c r="R51" s="2">
        <f t="shared" si="7"/>
        <v>0.41854374358511293</v>
      </c>
      <c r="S51" s="8">
        <f>SUMPRODUCT($Q$28:Q51,$K$28:K51)/SUM($K$28:K51)</f>
        <v>0.31521901956869586</v>
      </c>
      <c r="T51" s="5">
        <f t="shared" si="20"/>
        <v>1.5002077922077921</v>
      </c>
      <c r="U51" s="8">
        <f t="shared" si="8"/>
        <v>0.308</v>
      </c>
      <c r="V51" s="10">
        <f t="shared" si="21"/>
        <v>3.7860573311964147</v>
      </c>
      <c r="W51" s="10">
        <f t="shared" si="22"/>
        <v>5.7392643817431113</v>
      </c>
      <c r="X51" s="5">
        <f>SUMPRODUCT(V$28:V51,$B$28:$B51)/SUM($B$28:$B51)</f>
        <v>4.0404619584802131</v>
      </c>
      <c r="Y51" s="5">
        <f t="shared" si="23"/>
        <v>1.8217792207792203</v>
      </c>
      <c r="Z51" s="8">
        <f t="shared" si="9"/>
        <v>0.30099999999999999</v>
      </c>
      <c r="AA51" s="10">
        <f t="shared" si="24"/>
        <v>1.8885542074921575</v>
      </c>
      <c r="AB51" s="10">
        <f t="shared" si="25"/>
        <v>3.478319259841081</v>
      </c>
      <c r="AC51" s="5">
        <f>SUMPRODUCT(AA$28:AA51,$B$28:$B51)/SUM($B$28:$B51)</f>
        <v>1.9937545398336201</v>
      </c>
      <c r="AD51" s="5">
        <f t="shared" si="10"/>
        <v>1.3563586382651085</v>
      </c>
      <c r="AE51" s="7">
        <f>SUMPRODUCT($K$28:K51,$B$28:B51)/SUMPRODUCT($B$28:B51)</f>
        <v>0.11560982686127165</v>
      </c>
    </row>
    <row r="52" spans="1:31">
      <c r="A52" s="1">
        <v>0.25</v>
      </c>
      <c r="B52" s="2">
        <f t="shared" si="11"/>
        <v>1.3157894736842105E-2</v>
      </c>
      <c r="C52" s="4">
        <f t="shared" si="12"/>
        <v>0.29605263157894768</v>
      </c>
      <c r="D52" s="4">
        <f t="shared" si="13"/>
        <v>0.65789473684210498</v>
      </c>
      <c r="E52" s="4">
        <f t="shared" si="14"/>
        <v>3.2894736842105282E-2</v>
      </c>
      <c r="F52" s="4">
        <f t="shared" si="0"/>
        <v>0.30000000000000027</v>
      </c>
      <c r="G52" s="4">
        <f t="shared" si="1"/>
        <v>0.6666666666666663</v>
      </c>
      <c r="H52" s="4">
        <f t="shared" si="2"/>
        <v>3.3333333333333347E-2</v>
      </c>
      <c r="I52" s="5">
        <f t="shared" si="15"/>
        <v>0.85722222222222222</v>
      </c>
      <c r="J52" s="8">
        <f t="shared" si="3"/>
        <v>0.78166666666666662</v>
      </c>
      <c r="K52" s="7">
        <f t="shared" si="16"/>
        <v>0.1113845235564417</v>
      </c>
      <c r="L52" s="7">
        <f t="shared" si="17"/>
        <v>9.5593498398317711E-2</v>
      </c>
      <c r="M52" s="7">
        <f t="shared" si="4"/>
        <v>0.12437938463802657</v>
      </c>
      <c r="N52" s="7">
        <f t="shared" si="5"/>
        <v>8.7251210119212663E-2</v>
      </c>
      <c r="O52" s="7">
        <f t="shared" si="6"/>
        <v>0</v>
      </c>
      <c r="P52" s="8">
        <f t="shared" si="18"/>
        <v>-9.813568572570891E-2</v>
      </c>
      <c r="Q52" s="8">
        <f t="shared" si="19"/>
        <v>0.32190935594718395</v>
      </c>
      <c r="R52" s="2">
        <f t="shared" si="7"/>
        <v>0.42004504167289286</v>
      </c>
      <c r="S52" s="8">
        <f>SUMPRODUCT($Q$28:Q52,$K$28:K52)/SUM($K$28:K52)</f>
        <v>0.3154768307161166</v>
      </c>
      <c r="T52" s="5">
        <f t="shared" si="20"/>
        <v>1.515894736842105</v>
      </c>
      <c r="U52" s="8">
        <f t="shared" si="8"/>
        <v>0.308</v>
      </c>
      <c r="V52" s="10">
        <f t="shared" si="21"/>
        <v>3.763452053602041</v>
      </c>
      <c r="W52" s="10">
        <f t="shared" si="22"/>
        <v>5.7656085461183251</v>
      </c>
      <c r="X52" s="5">
        <f>SUMPRODUCT(V$28:V52,$B$28:$B52)/SUM($B$28:$B52)</f>
        <v>4.0277186429018972</v>
      </c>
      <c r="Y52" s="5">
        <f t="shared" si="23"/>
        <v>1.84178947368421</v>
      </c>
      <c r="Z52" s="8">
        <f t="shared" si="9"/>
        <v>0.30099999999999999</v>
      </c>
      <c r="AA52" s="10">
        <f t="shared" si="24"/>
        <v>1.8791701705912367</v>
      </c>
      <c r="AB52" s="10">
        <f t="shared" si="25"/>
        <v>3.4996412476977459</v>
      </c>
      <c r="AC52" s="5">
        <f>SUMPRODUCT(AA$28:AA52,$B$28:$B52)/SUM($B$28:$B52)</f>
        <v>1.9884833031309463</v>
      </c>
      <c r="AD52" s="5">
        <f t="shared" si="10"/>
        <v>1.3556649923575925</v>
      </c>
      <c r="AE52" s="7">
        <f>SUMPRODUCT($K$28:K52,$B$28:B52)/SUMPRODUCT($B$28:B52)</f>
        <v>0.11541544979215122</v>
      </c>
    </row>
    <row r="53" spans="1:31">
      <c r="A53" s="1">
        <v>0.26</v>
      </c>
      <c r="B53" s="2">
        <f t="shared" si="11"/>
        <v>1.3333333333333334E-2</v>
      </c>
      <c r="C53" s="4">
        <f t="shared" si="12"/>
        <v>0.29066666666666691</v>
      </c>
      <c r="D53" s="4">
        <f t="shared" si="13"/>
        <v>0.6666666666666663</v>
      </c>
      <c r="E53" s="4">
        <f t="shared" si="14"/>
        <v>2.9333333333333347E-2</v>
      </c>
      <c r="F53" s="4">
        <f t="shared" si="0"/>
        <v>0.29459459459459492</v>
      </c>
      <c r="G53" s="4">
        <f t="shared" si="1"/>
        <v>0.67567567567567544</v>
      </c>
      <c r="H53" s="4">
        <f t="shared" si="2"/>
        <v>2.9729729729729749E-2</v>
      </c>
      <c r="I53" s="5">
        <f t="shared" si="15"/>
        <v>0.85824324324324341</v>
      </c>
      <c r="J53" s="8">
        <f t="shared" si="3"/>
        <v>0.78166666666666662</v>
      </c>
      <c r="K53" s="7">
        <f t="shared" si="16"/>
        <v>0.11100623008518419</v>
      </c>
      <c r="L53" s="7">
        <f t="shared" si="17"/>
        <v>9.5385218240387079E-2</v>
      </c>
      <c r="M53" s="7">
        <f t="shared" si="4"/>
        <v>0.12395695692845568</v>
      </c>
      <c r="N53" s="7">
        <f t="shared" si="5"/>
        <v>8.6954880233394288E-2</v>
      </c>
      <c r="O53" s="7">
        <f t="shared" si="6"/>
        <v>0</v>
      </c>
      <c r="P53" s="8">
        <f t="shared" si="18"/>
        <v>-9.9064391020581732E-2</v>
      </c>
      <c r="Q53" s="8">
        <f t="shared" si="19"/>
        <v>0.32251447387489868</v>
      </c>
      <c r="R53" s="2">
        <f t="shared" si="7"/>
        <v>0.42157886489548041</v>
      </c>
      <c r="S53" s="8">
        <f>SUMPRODUCT($Q$28:Q53,$K$28:K53)/SUM($K$28:K53)</f>
        <v>0.31573710852267822</v>
      </c>
      <c r="T53" s="5">
        <f t="shared" si="20"/>
        <v>1.5319999999999994</v>
      </c>
      <c r="U53" s="8">
        <f t="shared" si="8"/>
        <v>0.308</v>
      </c>
      <c r="V53" s="10">
        <f t="shared" si="21"/>
        <v>3.7409218714000496</v>
      </c>
      <c r="W53" s="10">
        <f t="shared" si="22"/>
        <v>5.7929691768577607</v>
      </c>
      <c r="X53" s="5">
        <f>SUMPRODUCT(V$28:V53,$B$28:$B53)/SUM($B$28:$B53)</f>
        <v>4.0149446650571345</v>
      </c>
      <c r="Y53" s="5">
        <f t="shared" si="23"/>
        <v>1.8623333333333325</v>
      </c>
      <c r="Z53" s="8">
        <f t="shared" si="9"/>
        <v>0.30099999999999999</v>
      </c>
      <c r="AA53" s="10">
        <f t="shared" si="24"/>
        <v>1.8698127400895541</v>
      </c>
      <c r="AB53" s="10">
        <f t="shared" si="25"/>
        <v>3.5216659572600189</v>
      </c>
      <c r="AC53" s="5">
        <f>SUMPRODUCT(AA$28:AA53,$B$28:$B53)/SUM($B$28:$B53)</f>
        <v>1.9831976957122226</v>
      </c>
      <c r="AD53" s="5">
        <f t="shared" si="10"/>
        <v>1.3549671296115688</v>
      </c>
      <c r="AE53" s="7">
        <f>SUMPRODUCT($K$28:K53,$B$28:B53)/SUMPRODUCT($B$28:B53)</f>
        <v>0.11521906238320467</v>
      </c>
    </row>
    <row r="54" spans="1:31">
      <c r="A54" s="1">
        <v>0.27</v>
      </c>
      <c r="B54" s="2">
        <f t="shared" si="11"/>
        <v>1.3513513513513514E-2</v>
      </c>
      <c r="C54" s="4">
        <f t="shared" si="12"/>
        <v>0.28513513513513544</v>
      </c>
      <c r="D54" s="4">
        <f t="shared" si="13"/>
        <v>0.67567567567567544</v>
      </c>
      <c r="E54" s="4">
        <f t="shared" si="14"/>
        <v>2.5675675675675694E-2</v>
      </c>
      <c r="F54" s="4">
        <f t="shared" si="0"/>
        <v>0.28904109589041121</v>
      </c>
      <c r="G54" s="4">
        <f t="shared" si="1"/>
        <v>0.6849315068493147</v>
      </c>
      <c r="H54" s="4">
        <f t="shared" si="2"/>
        <v>2.6027397260273987E-2</v>
      </c>
      <c r="I54" s="5">
        <f t="shared" si="15"/>
        <v>0.85929223744292238</v>
      </c>
      <c r="J54" s="8">
        <f t="shared" si="3"/>
        <v>0.78166666666666662</v>
      </c>
      <c r="K54" s="7">
        <f t="shared" si="16"/>
        <v>0.11062456032353464</v>
      </c>
      <c r="L54" s="7">
        <f t="shared" si="17"/>
        <v>9.5176460129659038E-2</v>
      </c>
      <c r="M54" s="7">
        <f t="shared" si="4"/>
        <v>0.12353075902794702</v>
      </c>
      <c r="N54" s="7">
        <f t="shared" si="5"/>
        <v>8.6655905586768806E-2</v>
      </c>
      <c r="O54" s="7">
        <f t="shared" si="6"/>
        <v>0</v>
      </c>
      <c r="P54" s="8">
        <f t="shared" si="18"/>
        <v>-0.10001624177249391</v>
      </c>
      <c r="Q54" s="8">
        <f t="shared" si="19"/>
        <v>0.3231301294106485</v>
      </c>
      <c r="R54" s="2">
        <f t="shared" si="7"/>
        <v>0.42314637118314241</v>
      </c>
      <c r="S54" s="8">
        <f>SUMPRODUCT($Q$28:Q54,$K$28:K54)/SUM($K$28:K54)</f>
        <v>0.31599990369217618</v>
      </c>
      <c r="T54" s="5">
        <f t="shared" si="20"/>
        <v>1.5485405405405401</v>
      </c>
      <c r="U54" s="8">
        <f t="shared" si="8"/>
        <v>0.308</v>
      </c>
      <c r="V54" s="10">
        <f t="shared" si="21"/>
        <v>3.718466735084438</v>
      </c>
      <c r="W54" s="10">
        <f t="shared" si="22"/>
        <v>5.821387018525888</v>
      </c>
      <c r="X54" s="5">
        <f>SUMPRODUCT(V$28:V54,$B$28:$B54)/SUM($B$28:$B54)</f>
        <v>4.0021391077143642</v>
      </c>
      <c r="Y54" s="5">
        <f t="shared" si="23"/>
        <v>1.8834324324324319</v>
      </c>
      <c r="Z54" s="8">
        <f t="shared" si="9"/>
        <v>0.30099999999999999</v>
      </c>
      <c r="AA54" s="10">
        <f t="shared" si="24"/>
        <v>1.8604818975622817</v>
      </c>
      <c r="AB54" s="10">
        <f t="shared" si="25"/>
        <v>3.5444219032832756</v>
      </c>
      <c r="AC54" s="5">
        <f>SUMPRODUCT(AA$28:AA54,$B$28:$B54)/SUM($B$28:$B54)</f>
        <v>1.977897320772956</v>
      </c>
      <c r="AD54" s="5">
        <f t="shared" si="10"/>
        <v>1.3542649623234442</v>
      </c>
      <c r="AE54" s="7">
        <f>SUMPRODUCT($K$28:K54,$B$28:B54)/SUMPRODUCT($B$28:B54)</f>
        <v>0.11502061537032922</v>
      </c>
    </row>
    <row r="55" spans="1:31">
      <c r="A55" s="1">
        <v>0.28000000000000003</v>
      </c>
      <c r="B55" s="2">
        <f t="shared" si="11"/>
        <v>1.3698630136986302E-2</v>
      </c>
      <c r="C55" s="4">
        <f t="shared" si="12"/>
        <v>0.27945205479452079</v>
      </c>
      <c r="D55" s="4">
        <f t="shared" si="13"/>
        <v>0.6849315068493147</v>
      </c>
      <c r="E55" s="4">
        <f t="shared" si="14"/>
        <v>2.1917808219178096E-2</v>
      </c>
      <c r="F55" s="4">
        <f t="shared" si="0"/>
        <v>0.2833333333333336</v>
      </c>
      <c r="G55" s="4">
        <f t="shared" si="1"/>
        <v>0.6944444444444442</v>
      </c>
      <c r="H55" s="4">
        <f t="shared" si="2"/>
        <v>2.222222222222224E-2</v>
      </c>
      <c r="I55" s="5">
        <f t="shared" si="15"/>
        <v>0.86037037037037045</v>
      </c>
      <c r="J55" s="8">
        <f t="shared" si="3"/>
        <v>0.78166666666666662</v>
      </c>
      <c r="K55" s="7">
        <f t="shared" si="16"/>
        <v>0.11023944085747829</v>
      </c>
      <c r="L55" s="7">
        <f t="shared" si="17"/>
        <v>9.4967252063994895E-2</v>
      </c>
      <c r="M55" s="7">
        <f t="shared" si="4"/>
        <v>0.12310070895751743</v>
      </c>
      <c r="N55" s="7">
        <f t="shared" si="5"/>
        <v>8.6354228671691333E-2</v>
      </c>
      <c r="O55" s="7">
        <f t="shared" si="6"/>
        <v>0</v>
      </c>
      <c r="P55" s="8">
        <f t="shared" si="18"/>
        <v>-0.10099211415605949</v>
      </c>
      <c r="Q55" s="8">
        <f t="shared" si="19"/>
        <v>0.32375666116310903</v>
      </c>
      <c r="R55" s="2">
        <f t="shared" si="7"/>
        <v>0.42474877531916855</v>
      </c>
      <c r="S55" s="8">
        <f>SUMPRODUCT($Q$28:Q55,$K$28:K55)/SUM($K$28:K55)</f>
        <v>0.31626526857276921</v>
      </c>
      <c r="T55" s="5">
        <f t="shared" si="20"/>
        <v>1.5655342465753419</v>
      </c>
      <c r="U55" s="8">
        <f t="shared" si="8"/>
        <v>0.308</v>
      </c>
      <c r="V55" s="10">
        <f t="shared" si="21"/>
        <v>3.6960865950493145</v>
      </c>
      <c r="W55" s="10">
        <f t="shared" si="22"/>
        <v>5.8509050799630629</v>
      </c>
      <c r="X55" s="5">
        <f>SUMPRODUCT(V$28:V55,$B$28:$B55)/SUM($B$28:$B55)</f>
        <v>3.9893010208913653</v>
      </c>
      <c r="Y55" s="5">
        <f t="shared" si="23"/>
        <v>1.9051095890410952</v>
      </c>
      <c r="Z55" s="8">
        <f t="shared" si="9"/>
        <v>0.30099999999999999</v>
      </c>
      <c r="AA55" s="10">
        <f t="shared" si="24"/>
        <v>1.8511776245577027</v>
      </c>
      <c r="AB55" s="10">
        <f t="shared" si="25"/>
        <v>3.5679391849322419</v>
      </c>
      <c r="AC55" s="5">
        <f>SUMPRODUCT(AA$28:AA55,$B$28:$B55)/SUM($B$28:$B55)</f>
        <v>1.9725817674124257</v>
      </c>
      <c r="AD55" s="5">
        <f t="shared" si="10"/>
        <v>1.3535583996520739</v>
      </c>
      <c r="AE55" s="7">
        <f>SUMPRODUCT($K$28:K55,$B$28:B55)/SUMPRODUCT($B$28:B55)</f>
        <v>0.11482005784842751</v>
      </c>
    </row>
    <row r="56" spans="1:31">
      <c r="A56" s="1">
        <v>0.28999999999999998</v>
      </c>
      <c r="B56" s="2">
        <f t="shared" si="11"/>
        <v>1.388888888888889E-2</v>
      </c>
      <c r="C56" s="4">
        <f t="shared" si="12"/>
        <v>0.27361111111111136</v>
      </c>
      <c r="D56" s="4">
        <f t="shared" si="13"/>
        <v>0.6944444444444442</v>
      </c>
      <c r="E56" s="4">
        <f t="shared" si="14"/>
        <v>1.8055555555555575E-2</v>
      </c>
      <c r="F56" s="4">
        <f t="shared" si="0"/>
        <v>0.27746478873239461</v>
      </c>
      <c r="G56" s="4">
        <f t="shared" si="1"/>
        <v>0.70422535211267578</v>
      </c>
      <c r="H56" s="4">
        <f t="shared" si="2"/>
        <v>1.8309859154929595E-2</v>
      </c>
      <c r="I56" s="5">
        <f t="shared" si="15"/>
        <v>0.86147887323943662</v>
      </c>
      <c r="J56" s="8">
        <f t="shared" si="3"/>
        <v>0.78166666666666662</v>
      </c>
      <c r="K56" s="7">
        <f t="shared" si="16"/>
        <v>0.10985079569226508</v>
      </c>
      <c r="L56" s="7">
        <f t="shared" si="17"/>
        <v>9.4757624688948827E-2</v>
      </c>
      <c r="M56" s="7">
        <f t="shared" si="4"/>
        <v>0.12266672185636268</v>
      </c>
      <c r="N56" s="7">
        <f t="shared" si="5"/>
        <v>8.6049789958940984E-2</v>
      </c>
      <c r="O56" s="7">
        <f t="shared" si="6"/>
        <v>0</v>
      </c>
      <c r="P56" s="8">
        <f t="shared" si="18"/>
        <v>-0.10199292913467625</v>
      </c>
      <c r="Q56" s="8">
        <f t="shared" si="19"/>
        <v>0.32439442336898422</v>
      </c>
      <c r="R56" s="2">
        <f t="shared" si="7"/>
        <v>0.42638735250366044</v>
      </c>
      <c r="S56" s="8">
        <f>SUMPRODUCT($Q$28:Q56,$K$28:K56)/SUM($K$28:K56)</f>
        <v>0.31653325723051762</v>
      </c>
      <c r="T56" s="5">
        <f t="shared" si="20"/>
        <v>1.5829999999999995</v>
      </c>
      <c r="U56" s="8">
        <f t="shared" si="8"/>
        <v>0.308</v>
      </c>
      <c r="V56" s="10">
        <f t="shared" si="21"/>
        <v>3.6737814015884176</v>
      </c>
      <c r="W56" s="10">
        <f t="shared" si="22"/>
        <v>5.8815687937429866</v>
      </c>
      <c r="X56" s="5">
        <f>SUMPRODUCT(V$28:V56,$B$28:$B56)/SUM($B$28:$B56)</f>
        <v>3.9764294202182322</v>
      </c>
      <c r="Y56" s="5">
        <f t="shared" si="23"/>
        <v>1.9273888888888884</v>
      </c>
      <c r="Z56" s="8">
        <f t="shared" si="9"/>
        <v>0.30099999999999999</v>
      </c>
      <c r="AA56" s="10">
        <f t="shared" si="24"/>
        <v>1.8418999025971097</v>
      </c>
      <c r="AB56" s="10">
        <f t="shared" si="25"/>
        <v>3.5922495973594972</v>
      </c>
      <c r="AC56" s="5">
        <f>SUMPRODUCT(AA$28:AA56,$B$28:$B56)/SUM($B$28:$B56)</f>
        <v>1.9672506099305578</v>
      </c>
      <c r="AD56" s="5">
        <f t="shared" si="10"/>
        <v>1.35284734746192</v>
      </c>
      <c r="AE56" s="7">
        <f>SUMPRODUCT($K$28:K56,$B$28:B56)/SUMPRODUCT($B$28:B56)</f>
        <v>0.114617337148347</v>
      </c>
    </row>
    <row r="57" spans="1:31">
      <c r="A57" s="1">
        <v>0.3</v>
      </c>
      <c r="B57" s="2">
        <f t="shared" si="11"/>
        <v>1.4084507042253521E-2</v>
      </c>
      <c r="C57" s="4">
        <f t="shared" si="12"/>
        <v>0.26760563380281716</v>
      </c>
      <c r="D57" s="4">
        <f t="shared" si="13"/>
        <v>0.70422535211267578</v>
      </c>
      <c r="E57" s="4">
        <f t="shared" si="14"/>
        <v>1.4084507042253539E-2</v>
      </c>
      <c r="F57" s="4">
        <f t="shared" si="0"/>
        <v>0.27142857142857169</v>
      </c>
      <c r="G57" s="4">
        <f t="shared" si="1"/>
        <v>0.71428571428571397</v>
      </c>
      <c r="H57" s="4">
        <f t="shared" si="2"/>
        <v>1.4285714285714303E-2</v>
      </c>
      <c r="I57" s="5">
        <f t="shared" si="15"/>
        <v>0.86261904761904773</v>
      </c>
      <c r="J57" s="8">
        <f t="shared" si="3"/>
        <v>0.78166666666666662</v>
      </c>
      <c r="K57" s="7">
        <f t="shared" si="16"/>
        <v>0.10945854612529357</v>
      </c>
      <c r="L57" s="7">
        <f t="shared" si="17"/>
        <v>9.4547611525572464E-2</v>
      </c>
      <c r="M57" s="7">
        <f t="shared" si="4"/>
        <v>0.12222870983991116</v>
      </c>
      <c r="N57" s="7">
        <f t="shared" si="5"/>
        <v>8.5742527798146631E-2</v>
      </c>
      <c r="O57" s="7">
        <f t="shared" si="6"/>
        <v>0</v>
      </c>
      <c r="P57" s="8">
        <f t="shared" si="18"/>
        <v>-0.10301965535949628</v>
      </c>
      <c r="Q57" s="8">
        <f t="shared" si="19"/>
        <v>0.32504378683043139</v>
      </c>
      <c r="R57" s="2">
        <f t="shared" si="7"/>
        <v>0.42806344218992765</v>
      </c>
      <c r="S57" s="8">
        <f>SUMPRODUCT($Q$28:Q57,$K$28:K57)/SUM($K$28:K57)</f>
        <v>0.31680392552715031</v>
      </c>
      <c r="T57" s="5">
        <f t="shared" si="20"/>
        <v>1.6009577464788729</v>
      </c>
      <c r="U57" s="8">
        <f t="shared" si="8"/>
        <v>0.308</v>
      </c>
      <c r="V57" s="10">
        <f t="shared" si="21"/>
        <v>3.6515511048946494</v>
      </c>
      <c r="W57" s="10">
        <f t="shared" si="22"/>
        <v>5.9134261892979634</v>
      </c>
      <c r="X57" s="5">
        <f>SUMPRODUCT(V$28:V57,$B$28:$B57)/SUM($B$28:$B57)</f>
        <v>3.963523285194348</v>
      </c>
      <c r="Y57" s="5">
        <f t="shared" si="23"/>
        <v>1.9502957746478868</v>
      </c>
      <c r="Z57" s="8">
        <f t="shared" si="9"/>
        <v>0.30099999999999999</v>
      </c>
      <c r="AA57" s="10">
        <f t="shared" si="24"/>
        <v>1.8326487131747098</v>
      </c>
      <c r="AB57" s="10">
        <f t="shared" si="25"/>
        <v>3.6173867528478514</v>
      </c>
      <c r="AC57" s="5">
        <f>SUMPRODUCT(AA$28:AA57,$B$28:$B57)/SUM($B$28:$B57)</f>
        <v>1.9619034070793253</v>
      </c>
      <c r="AD57" s="5">
        <f t="shared" si="10"/>
        <v>1.3521317081560464</v>
      </c>
      <c r="AE57" s="7">
        <f>SUMPRODUCT($K$28:K57,$B$28:B57)/SUMPRODUCT($B$28:B57)</f>
        <v>0.1144123987133603</v>
      </c>
    </row>
    <row r="58" spans="1:31">
      <c r="A58" s="1">
        <v>0.31</v>
      </c>
      <c r="B58" s="2">
        <f t="shared" si="11"/>
        <v>1.4285714285714287E-2</v>
      </c>
      <c r="C58" s="4">
        <f t="shared" si="12"/>
        <v>0.26142857142857168</v>
      </c>
      <c r="D58" s="4">
        <f t="shared" si="13"/>
        <v>0.71428571428571397</v>
      </c>
      <c r="E58" s="4">
        <f t="shared" si="14"/>
        <v>1.0000000000000016E-2</v>
      </c>
      <c r="F58" s="4">
        <f t="shared" si="0"/>
        <v>0.26521739130434807</v>
      </c>
      <c r="G58" s="4">
        <f t="shared" si="1"/>
        <v>0.72463768115942007</v>
      </c>
      <c r="H58" s="4">
        <f t="shared" si="2"/>
        <v>1.0144927536231901E-2</v>
      </c>
      <c r="I58" s="5">
        <f t="shared" si="15"/>
        <v>0.86379227053140117</v>
      </c>
      <c r="J58" s="8">
        <f t="shared" si="3"/>
        <v>0.78166666666666662</v>
      </c>
      <c r="K58" s="7">
        <f t="shared" si="16"/>
        <v>0.10906261061084005</v>
      </c>
      <c r="L58" s="7">
        <f t="shared" si="17"/>
        <v>9.4337249219988872E-2</v>
      </c>
      <c r="M58" s="7">
        <f t="shared" si="4"/>
        <v>0.12178658184877139</v>
      </c>
      <c r="N58" s="7">
        <f t="shared" si="5"/>
        <v>8.5432378311824708E-2</v>
      </c>
      <c r="O58" s="7">
        <f t="shared" si="6"/>
        <v>0</v>
      </c>
      <c r="P58" s="8">
        <f t="shared" si="18"/>
        <v>-0.1040733122965134</v>
      </c>
      <c r="Q58" s="8">
        <f t="shared" si="19"/>
        <v>0.32570513992166933</v>
      </c>
      <c r="R58" s="2">
        <f t="shared" si="7"/>
        <v>0.42977845221818273</v>
      </c>
      <c r="S58" s="8">
        <f>SUMPRODUCT($Q$28:Q58,$K$28:K58)/SUM($K$28:K58)</f>
        <v>0.31707733120235226</v>
      </c>
      <c r="T58" s="5">
        <f t="shared" si="20"/>
        <v>1.6194285714285708</v>
      </c>
      <c r="U58" s="8">
        <f t="shared" si="8"/>
        <v>0.308</v>
      </c>
      <c r="V58" s="10">
        <f t="shared" si="21"/>
        <v>3.6293956550596009</v>
      </c>
      <c r="W58" s="10">
        <f t="shared" si="22"/>
        <v>5.9465280810985188</v>
      </c>
      <c r="X58" s="5">
        <f>SUMPRODUCT(V$28:V58,$B$28:$B58)/SUM($B$28:$B58)</f>
        <v>3.9505815573308811</v>
      </c>
      <c r="Y58" s="5">
        <f t="shared" si="23"/>
        <v>1.9738571428571421</v>
      </c>
      <c r="Z58" s="8">
        <f t="shared" si="9"/>
        <v>0.30099999999999999</v>
      </c>
      <c r="AA58" s="10">
        <f t="shared" si="24"/>
        <v>1.8234240377575246</v>
      </c>
      <c r="AB58" s="10">
        <f t="shared" si="25"/>
        <v>3.6433862124868415</v>
      </c>
      <c r="AC58" s="5">
        <f>SUMPRODUCT(AA$28:AA58,$B$28:$B58)/SUM($B$28:$B58)</f>
        <v>1.9565397012650396</v>
      </c>
      <c r="AD58" s="5">
        <f t="shared" si="10"/>
        <v>1.3514113804981489</v>
      </c>
      <c r="AE58" s="7">
        <f>SUMPRODUCT($K$28:K58,$B$28:B58)/SUMPRODUCT($B$28:B58)</f>
        <v>0.11420518597335999</v>
      </c>
    </row>
    <row r="59" spans="1:31">
      <c r="A59" s="1">
        <v>0.32</v>
      </c>
      <c r="B59" s="2">
        <f t="shared" si="11"/>
        <v>1.4492753623188408E-2</v>
      </c>
      <c r="C59" s="4">
        <f t="shared" si="12"/>
        <v>0.25507246376811621</v>
      </c>
      <c r="D59" s="4">
        <f t="shared" si="13"/>
        <v>0.72463768115942007</v>
      </c>
      <c r="E59" s="4">
        <f t="shared" si="14"/>
        <v>5.7971014492753789E-3</v>
      </c>
      <c r="F59" s="4">
        <f t="shared" si="0"/>
        <v>0.25882352941176495</v>
      </c>
      <c r="G59" s="4">
        <f t="shared" si="1"/>
        <v>0.73529411764705854</v>
      </c>
      <c r="H59" s="4">
        <f t="shared" si="2"/>
        <v>5.882352941176487E-3</v>
      </c>
      <c r="I59" s="5">
        <f t="shared" si="15"/>
        <v>0.86499999999999999</v>
      </c>
      <c r="J59" s="8">
        <f t="shared" si="3"/>
        <v>0.78166666666666662</v>
      </c>
      <c r="K59" s="7">
        <f t="shared" si="16"/>
        <v>0.10866290461597962</v>
      </c>
      <c r="L59" s="7">
        <f t="shared" si="17"/>
        <v>9.4126577817106649E-2</v>
      </c>
      <c r="M59" s="7">
        <f t="shared" si="4"/>
        <v>0.1213402434878439</v>
      </c>
      <c r="N59" s="7">
        <f t="shared" si="5"/>
        <v>8.5119275282517365E-2</v>
      </c>
      <c r="O59" s="7">
        <f t="shared" si="6"/>
        <v>0</v>
      </c>
      <c r="P59" s="8">
        <f t="shared" si="18"/>
        <v>-0.10515497360298881</v>
      </c>
      <c r="Q59" s="8">
        <f t="shared" si="19"/>
        <v>0.32637888967083339</v>
      </c>
      <c r="R59" s="2">
        <f t="shared" si="7"/>
        <v>0.4315338632738222</v>
      </c>
      <c r="S59" s="8">
        <f>SUMPRODUCT($Q$28:Q59,$K$28:K59)/SUM($K$28:K59)</f>
        <v>0.31735353396088928</v>
      </c>
      <c r="T59" s="5">
        <f t="shared" si="20"/>
        <v>1.6384347826086954</v>
      </c>
      <c r="U59" s="8">
        <f t="shared" si="8"/>
        <v>0.308</v>
      </c>
      <c r="V59" s="10">
        <f t="shared" si="21"/>
        <v>3.6073150020730576</v>
      </c>
      <c r="W59" s="10">
        <f t="shared" si="22"/>
        <v>5.9809282734371276</v>
      </c>
      <c r="X59" s="5">
        <f>SUMPRODUCT(V$28:V59,$B$28:$B59)/SUM($B$28:$B59)</f>
        <v>3.9376031381695169</v>
      </c>
      <c r="Y59" s="5">
        <f t="shared" si="23"/>
        <v>1.9981014492753619</v>
      </c>
      <c r="Z59" s="8">
        <f t="shared" si="9"/>
        <v>0.30099999999999999</v>
      </c>
      <c r="AA59" s="10">
        <f t="shared" si="24"/>
        <v>1.8142258577852903</v>
      </c>
      <c r="AB59" s="10">
        <f t="shared" si="25"/>
        <v>3.6702856294677462</v>
      </c>
      <c r="AC59" s="5">
        <f>SUMPRODUCT(AA$28:AA59,$B$28:$B59)/SUM($B$28:$B59)</f>
        <v>1.9511590176975488</v>
      </c>
      <c r="AD59" s="5">
        <f t="shared" si="10"/>
        <v>1.3506862594227278</v>
      </c>
      <c r="AE59" s="7">
        <f>SUMPRODUCT($K$28:K59,$B$28:B59)/SUMPRODUCT($B$28:B59)</f>
        <v>0.11399564021521799</v>
      </c>
    </row>
    <row r="60" spans="1:31">
      <c r="A60" s="1">
        <v>0.33</v>
      </c>
      <c r="B60" s="2">
        <f t="shared" si="11"/>
        <v>1.4705882352941178E-2</v>
      </c>
      <c r="C60" s="4">
        <f t="shared" si="12"/>
        <v>0.24852941176470614</v>
      </c>
      <c r="D60" s="4">
        <f t="shared" si="13"/>
        <v>0.73529411764705854</v>
      </c>
      <c r="E60" s="4">
        <f t="shared" si="14"/>
        <v>1.4705882352941341E-3</v>
      </c>
      <c r="F60" s="4">
        <f t="shared" si="0"/>
        <v>0.25223880597014953</v>
      </c>
      <c r="G60" s="4">
        <f t="shared" si="1"/>
        <v>0.74626865671641762</v>
      </c>
      <c r="H60" s="4">
        <f t="shared" si="2"/>
        <v>1.4925373134328525E-3</v>
      </c>
      <c r="I60" s="5">
        <f t="shared" si="15"/>
        <v>0.86624378109452738</v>
      </c>
      <c r="J60" s="8">
        <f t="shared" si="3"/>
        <v>0.78166666666666662</v>
      </c>
      <c r="K60" s="7">
        <f t="shared" si="16"/>
        <v>0.10825934046698514</v>
      </c>
      <c r="L60" s="7">
        <f t="shared" si="17"/>
        <v>9.3915641061138297E-2</v>
      </c>
      <c r="M60" s="7">
        <f t="shared" si="4"/>
        <v>0.12088959685480008</v>
      </c>
      <c r="N60" s="7">
        <f t="shared" si="5"/>
        <v>8.4803150032471686E-2</v>
      </c>
      <c r="O60" s="7">
        <f t="shared" si="6"/>
        <v>0</v>
      </c>
      <c r="P60" s="8">
        <f t="shared" si="18"/>
        <v>-0.10626577077672075</v>
      </c>
      <c r="Q60" s="8">
        <f t="shared" si="19"/>
        <v>0.32706546292375888</v>
      </c>
      <c r="R60" s="2">
        <f t="shared" si="7"/>
        <v>0.43333123370047966</v>
      </c>
      <c r="S60" s="8">
        <f>SUMPRODUCT($Q$28:Q60,$K$28:K60)/SUM($K$28:K60)</f>
        <v>0.31763259556491619</v>
      </c>
      <c r="T60" s="5">
        <f t="shared" si="20"/>
        <v>1.6579999999999995</v>
      </c>
      <c r="U60" s="8">
        <f t="shared" si="8"/>
        <v>0.308</v>
      </c>
      <c r="V60" s="10">
        <f t="shared" si="21"/>
        <v>3.5853090958225327</v>
      </c>
      <c r="W60" s="10">
        <f t="shared" si="22"/>
        <v>6.0166837835507776</v>
      </c>
      <c r="X60" s="5">
        <f>SUMPRODUCT(V$28:V60,$B$28:$B60)/SUM($B$28:$B60)</f>
        <v>3.9245868871672407</v>
      </c>
      <c r="Y60" s="5">
        <f t="shared" si="23"/>
        <v>2.0230588235294111</v>
      </c>
      <c r="Z60" s="8">
        <f t="shared" si="9"/>
        <v>0.30099999999999999</v>
      </c>
      <c r="AA60" s="10">
        <f t="shared" si="24"/>
        <v>1.8050541546703609</v>
      </c>
      <c r="AB60" s="10">
        <f t="shared" si="25"/>
        <v>3.6981249052109906</v>
      </c>
      <c r="AC60" s="5">
        <f>SUMPRODUCT(AA$28:AA60,$B$28:$B60)/SUM($B$28:$B60)</f>
        <v>1.9457608634819805</v>
      </c>
      <c r="AD60" s="5">
        <f t="shared" si="10"/>
        <v>1.3499562358324257</v>
      </c>
      <c r="AE60" s="7">
        <f>SUMPRODUCT($K$28:K60,$B$28:B60)/SUMPRODUCT($B$28:B60)</f>
        <v>0.11378370044794327</v>
      </c>
    </row>
    <row r="61" spans="1:31">
      <c r="A61" s="20">
        <v>0.34</v>
      </c>
      <c r="B61" s="21">
        <f t="shared" si="11"/>
        <v>1.492537313432836E-2</v>
      </c>
      <c r="C61" s="22">
        <f t="shared" si="12"/>
        <v>0.24179104477611968</v>
      </c>
      <c r="D61" s="22">
        <f t="shared" si="13"/>
        <v>0.74626865671641762</v>
      </c>
      <c r="E61" s="38">
        <v>0</v>
      </c>
      <c r="F61" s="22">
        <f t="shared" si="0"/>
        <v>0.24471299093655619</v>
      </c>
      <c r="G61" s="22">
        <f t="shared" si="1"/>
        <v>0.75528700906344381</v>
      </c>
      <c r="H61" s="38">
        <f t="shared" si="2"/>
        <v>0</v>
      </c>
      <c r="I61" s="23">
        <f t="shared" si="15"/>
        <v>0.86490433031218528</v>
      </c>
      <c r="J61" s="26">
        <f t="shared" si="3"/>
        <v>0.78166666666666662</v>
      </c>
      <c r="K61" s="25">
        <f t="shared" si="16"/>
        <v>0.10817742415006075</v>
      </c>
      <c r="L61" s="25">
        <f t="shared" si="17"/>
        <v>9.3699553438578859E-2</v>
      </c>
      <c r="M61" s="25">
        <f t="shared" si="4"/>
        <v>0.12079812363423451</v>
      </c>
      <c r="N61" s="25">
        <f t="shared" si="5"/>
        <v>8.4738982250880918E-2</v>
      </c>
      <c r="O61" s="25">
        <f t="shared" si="6"/>
        <v>0</v>
      </c>
      <c r="P61" s="26">
        <f t="shared" si="18"/>
        <v>-0.10740689710423276</v>
      </c>
      <c r="Q61" s="26">
        <f t="shared" si="19"/>
        <v>0.32777086535705102</v>
      </c>
      <c r="R61" s="21">
        <f t="shared" si="7"/>
        <v>0.43517776246128381</v>
      </c>
      <c r="S61" s="26">
        <f>SUMPRODUCT($Q$28:Q61,$K$28:K61)/SUM($K$28:K61)</f>
        <v>0.31791556258373793</v>
      </c>
      <c r="T61" s="23">
        <f t="shared" si="20"/>
        <v>1.6781492537313429</v>
      </c>
      <c r="U61" s="26">
        <f t="shared" si="8"/>
        <v>0.308</v>
      </c>
      <c r="V61" s="27">
        <f t="shared" si="21"/>
        <v>3.5633778860927636</v>
      </c>
      <c r="W61" s="27">
        <f t="shared" si="22"/>
        <v>6.053855085027414</v>
      </c>
      <c r="X61" s="23">
        <f>SUMPRODUCT(V$28:V61,$B$28:$B61)/SUM($B$28:$B61)</f>
        <v>3.9115316194359711</v>
      </c>
      <c r="Y61" s="23">
        <f t="shared" si="23"/>
        <v>2.0487611940298502</v>
      </c>
      <c r="Z61" s="26">
        <f t="shared" si="9"/>
        <v>0.30099999999999999</v>
      </c>
      <c r="AA61" s="27">
        <f t="shared" si="24"/>
        <v>1.7959089097976055</v>
      </c>
      <c r="AB61" s="27">
        <f t="shared" si="25"/>
        <v>3.7269463596869508</v>
      </c>
      <c r="AC61" s="23">
        <f>SUMPRODUCT(AA$28:AA61,$B$28:$B61)/SUM($B$28:$B61)</f>
        <v>1.9403447266482254</v>
      </c>
      <c r="AD61" s="23">
        <f t="shared" si="10"/>
        <v>1.3492211963814562</v>
      </c>
      <c r="AE61" s="25">
        <f>SUMPRODUCT($K$28:K61,$B$28:B61)/SUMPRODUCT($B$28:B61)</f>
        <v>0.11358107139432996</v>
      </c>
    </row>
    <row r="62" spans="1:31">
      <c r="A62" s="6" t="s">
        <v>267</v>
      </c>
    </row>
    <row r="63" spans="1:31">
      <c r="A63" s="6" t="s">
        <v>145</v>
      </c>
    </row>
    <row r="65" spans="1:48">
      <c r="A65" s="6" t="s">
        <v>60</v>
      </c>
    </row>
    <row r="66" spans="1:48">
      <c r="A66" s="6" t="s">
        <v>141</v>
      </c>
    </row>
    <row r="67" spans="1:48">
      <c r="A67" s="6" t="s">
        <v>143</v>
      </c>
    </row>
    <row r="68" spans="1:48">
      <c r="A68" s="6" t="s">
        <v>136</v>
      </c>
    </row>
    <row r="69" spans="1:48">
      <c r="A69" s="6" t="s">
        <v>139</v>
      </c>
    </row>
    <row r="70" spans="1:48">
      <c r="A70" s="6" t="s">
        <v>140</v>
      </c>
    </row>
    <row r="71" spans="1:48">
      <c r="A71" s="6" t="s">
        <v>142</v>
      </c>
    </row>
    <row r="74" spans="1:48" s="72" customFormat="1" ht="15">
      <c r="A74" s="72" t="s">
        <v>269</v>
      </c>
      <c r="K74" s="73"/>
      <c r="L74" s="73"/>
      <c r="N74" s="74"/>
      <c r="O74" s="74"/>
      <c r="P74" s="74"/>
      <c r="Q74" s="74"/>
      <c r="R74" s="74"/>
      <c r="S74" s="74"/>
      <c r="T74" s="74"/>
      <c r="V74" s="74"/>
      <c r="W74" s="74"/>
      <c r="X74" s="74"/>
      <c r="Y74" s="74"/>
      <c r="Z74" s="74"/>
      <c r="AA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O74" s="74"/>
      <c r="AP74" s="74"/>
      <c r="AQ74" s="74"/>
      <c r="AR74" s="74"/>
      <c r="AS74" s="74"/>
      <c r="AT74" s="74"/>
      <c r="AU74" s="74"/>
      <c r="AV74" s="74"/>
    </row>
    <row r="75" spans="1:48" s="72" customFormat="1" ht="14.25">
      <c r="A75" s="72" t="s">
        <v>197</v>
      </c>
      <c r="K75" s="73"/>
      <c r="L75" s="73"/>
      <c r="N75" s="74"/>
      <c r="O75" s="74"/>
      <c r="P75" s="74"/>
      <c r="Q75" s="74"/>
      <c r="R75" s="74"/>
      <c r="S75" s="74"/>
      <c r="T75" s="74"/>
      <c r="V75" s="74"/>
      <c r="W75" s="74"/>
      <c r="X75" s="74"/>
      <c r="Y75" s="74"/>
      <c r="Z75" s="74"/>
      <c r="AA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O75" s="74"/>
      <c r="AP75" s="74"/>
      <c r="AQ75" s="74"/>
      <c r="AR75" s="74"/>
      <c r="AS75" s="74"/>
      <c r="AT75" s="74"/>
      <c r="AU75" s="74"/>
      <c r="AV75" s="74"/>
    </row>
    <row r="76" spans="1:48" s="72" customFormat="1" ht="14.25">
      <c r="A76" s="72" t="s">
        <v>198</v>
      </c>
      <c r="K76" s="73"/>
      <c r="L76" s="73"/>
      <c r="N76" s="74"/>
      <c r="O76" s="74"/>
      <c r="P76" s="74"/>
      <c r="Q76" s="74"/>
      <c r="R76" s="74"/>
      <c r="S76" s="74"/>
      <c r="T76" s="74"/>
      <c r="V76" s="74"/>
      <c r="W76" s="74"/>
      <c r="X76" s="74"/>
      <c r="Y76" s="74"/>
      <c r="Z76" s="74"/>
      <c r="AA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O76" s="74"/>
      <c r="AP76" s="74"/>
      <c r="AQ76" s="74"/>
      <c r="AR76" s="74"/>
      <c r="AS76" s="74"/>
      <c r="AT76" s="74"/>
      <c r="AU76" s="74"/>
      <c r="AV76" s="74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V30"/>
  <sheetViews>
    <sheetView workbookViewId="0">
      <selection activeCell="A28" sqref="A28:XFD30"/>
    </sheetView>
  </sheetViews>
  <sheetFormatPr defaultColWidth="9" defaultRowHeight="12.75"/>
  <cols>
    <col min="1" max="1" width="15.75" style="30" customWidth="1"/>
    <col min="2" max="4" width="9" style="30"/>
    <col min="5" max="5" width="11.25" style="30" customWidth="1"/>
    <col min="6" max="6" width="9" style="30"/>
    <col min="7" max="7" width="9.625" style="30" customWidth="1"/>
    <col min="8" max="16384" width="9" style="30"/>
  </cols>
  <sheetData>
    <row r="1" spans="1:7" s="39" customFormat="1"/>
    <row r="2" spans="1:7" s="39" customFormat="1"/>
    <row r="3" spans="1:7" s="39" customFormat="1"/>
    <row r="4" spans="1:7" s="39" customFormat="1"/>
    <row r="5" spans="1:7" s="39" customFormat="1"/>
    <row r="6" spans="1:7" s="39" customFormat="1"/>
    <row r="8" spans="1:7" ht="15.75">
      <c r="A8" s="64" t="s">
        <v>218</v>
      </c>
    </row>
    <row r="9" spans="1:7">
      <c r="A9" s="29"/>
      <c r="B9" s="31"/>
      <c r="C9" s="31"/>
      <c r="D9" s="31"/>
      <c r="E9" s="31"/>
      <c r="F9" s="31"/>
      <c r="G9" s="31"/>
    </row>
    <row r="10" spans="1:7" ht="15.75">
      <c r="A10" s="31"/>
      <c r="B10" s="31" t="s">
        <v>6</v>
      </c>
      <c r="C10" s="31" t="s">
        <v>4</v>
      </c>
      <c r="D10" s="31" t="s">
        <v>5</v>
      </c>
      <c r="E10" s="31" t="s">
        <v>103</v>
      </c>
      <c r="F10" s="31" t="s">
        <v>7</v>
      </c>
      <c r="G10" s="31" t="s">
        <v>104</v>
      </c>
    </row>
    <row r="11" spans="1:7">
      <c r="A11" s="32" t="s">
        <v>195</v>
      </c>
    </row>
    <row r="12" spans="1:7" ht="14.25">
      <c r="A12" s="30" t="s">
        <v>114</v>
      </c>
      <c r="B12" s="33">
        <f>'Table S-7'!AE57</f>
        <v>0.1144123987133603</v>
      </c>
      <c r="C12" s="34">
        <f>'Table S-7'!X57</f>
        <v>3.963523285194348</v>
      </c>
      <c r="D12" s="34">
        <f>'Table S-7'!AC57</f>
        <v>1.9619034070793253</v>
      </c>
      <c r="E12" s="34">
        <v>0.32</v>
      </c>
      <c r="F12" s="35">
        <v>0.05</v>
      </c>
      <c r="G12" s="34">
        <f t="shared" ref="G12:G13" si="0">C12/D12/0.254*0.17</f>
        <v>1.3521317081560464</v>
      </c>
    </row>
    <row r="13" spans="1:7" ht="14.25">
      <c r="A13" s="30" t="s">
        <v>115</v>
      </c>
      <c r="B13" s="33">
        <v>3.5499999999999997E-2</v>
      </c>
      <c r="C13" s="30">
        <v>0.67400000000000004</v>
      </c>
      <c r="D13" s="30">
        <v>0.441</v>
      </c>
      <c r="E13" s="34">
        <v>0.42</v>
      </c>
      <c r="F13" s="35">
        <v>0.95</v>
      </c>
      <c r="G13" s="34">
        <f t="shared" si="0"/>
        <v>1.0229078508043639</v>
      </c>
    </row>
    <row r="14" spans="1:7">
      <c r="A14" s="30" t="s">
        <v>9</v>
      </c>
      <c r="B14" s="33">
        <f>B12*F12+B13*F13</f>
        <v>3.9445619935668016E-2</v>
      </c>
      <c r="C14" s="57">
        <f>C12*F12+C13*F13</f>
        <v>0.83847616425971738</v>
      </c>
      <c r="D14" s="57">
        <f>D12*F12+D13*F13</f>
        <v>0.51704517035396624</v>
      </c>
      <c r="E14" s="62">
        <f>(B12*E12*F12+B13*E13*F13)/(B12*F12+B13*F13)</f>
        <v>0.40549745207453236</v>
      </c>
      <c r="G14" s="34">
        <f>C14/D14/0.254*0.17</f>
        <v>1.0853690673928371</v>
      </c>
    </row>
    <row r="15" spans="1:7">
      <c r="B15" s="33"/>
      <c r="C15" s="34"/>
      <c r="D15" s="34"/>
      <c r="E15" s="34"/>
      <c r="G15" s="34"/>
    </row>
    <row r="16" spans="1:7">
      <c r="A16" s="32" t="s">
        <v>196</v>
      </c>
      <c r="E16" s="34"/>
    </row>
    <row r="17" spans="1:48" ht="14.25">
      <c r="A17" s="30" t="s">
        <v>114</v>
      </c>
      <c r="B17" s="33">
        <f>'Table S-7'!AE57</f>
        <v>0.1144123987133603</v>
      </c>
      <c r="C17" s="34">
        <f>'Table S-7'!X57</f>
        <v>3.963523285194348</v>
      </c>
      <c r="D17" s="34">
        <f>'Table S-7'!AC57</f>
        <v>1.9619034070793253</v>
      </c>
      <c r="E17" s="34">
        <v>0.32</v>
      </c>
      <c r="F17" s="35">
        <v>0.5</v>
      </c>
      <c r="G17" s="34">
        <f>C17/D17/0.254*0.17</f>
        <v>1.3521317081560464</v>
      </c>
    </row>
    <row r="18" spans="1:48" ht="14.25">
      <c r="A18" s="30" t="s">
        <v>115</v>
      </c>
      <c r="B18" s="33">
        <v>3.5499999999999997E-2</v>
      </c>
      <c r="C18" s="30">
        <v>0.67400000000000004</v>
      </c>
      <c r="D18" s="30">
        <v>0.441</v>
      </c>
      <c r="E18" s="34">
        <v>0.42</v>
      </c>
      <c r="F18" s="35">
        <v>0.5</v>
      </c>
      <c r="G18" s="34">
        <f>C18/D18/0.254*0.17</f>
        <v>1.0229078508043639</v>
      </c>
    </row>
    <row r="19" spans="1:48">
      <c r="A19" s="31" t="s">
        <v>9</v>
      </c>
      <c r="B19" s="36">
        <f>B17*F17+B18*F18</f>
        <v>7.4956199356680145E-2</v>
      </c>
      <c r="C19" s="58">
        <f>C17*F17+C18*F18</f>
        <v>2.318761642597174</v>
      </c>
      <c r="D19" s="58">
        <f>D17*F17+D18*F18</f>
        <v>1.2014517035396626</v>
      </c>
      <c r="E19" s="61">
        <f>(B17*E17*F17+B18*E18*F18)/(B17*F17+B18*F18)</f>
        <v>0.34368049627961578</v>
      </c>
      <c r="F19" s="31"/>
      <c r="G19" s="37">
        <f>C19/D19/0.254*0.17</f>
        <v>1.2917099198043605</v>
      </c>
    </row>
    <row r="20" spans="1:48">
      <c r="A20" s="30" t="s">
        <v>266</v>
      </c>
    </row>
    <row r="21" spans="1:48">
      <c r="A21" s="30" t="s">
        <v>250</v>
      </c>
    </row>
    <row r="23" spans="1:48">
      <c r="A23" s="30" t="s">
        <v>138</v>
      </c>
    </row>
    <row r="24" spans="1:48">
      <c r="A24" s="30" t="s">
        <v>251</v>
      </c>
    </row>
    <row r="28" spans="1:48" s="72" customFormat="1" ht="15">
      <c r="A28" s="72" t="s">
        <v>269</v>
      </c>
      <c r="K28" s="73"/>
      <c r="L28" s="73"/>
      <c r="N28" s="74"/>
      <c r="O28" s="74"/>
      <c r="P28" s="74"/>
      <c r="Q28" s="74"/>
      <c r="R28" s="74"/>
      <c r="S28" s="74"/>
      <c r="T28" s="74"/>
      <c r="V28" s="74"/>
      <c r="W28" s="74"/>
      <c r="X28" s="74"/>
      <c r="Y28" s="74"/>
      <c r="Z28" s="74"/>
      <c r="AA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O28" s="74"/>
      <c r="AP28" s="74"/>
      <c r="AQ28" s="74"/>
      <c r="AR28" s="74"/>
      <c r="AS28" s="74"/>
      <c r="AT28" s="74"/>
      <c r="AU28" s="74"/>
      <c r="AV28" s="74"/>
    </row>
    <row r="29" spans="1:48" s="72" customFormat="1" ht="14.25">
      <c r="A29" s="72" t="s">
        <v>197</v>
      </c>
      <c r="K29" s="73"/>
      <c r="L29" s="73"/>
      <c r="N29" s="74"/>
      <c r="O29" s="74"/>
      <c r="P29" s="74"/>
      <c r="Q29" s="74"/>
      <c r="R29" s="74"/>
      <c r="S29" s="74"/>
      <c r="T29" s="74"/>
      <c r="V29" s="74"/>
      <c r="W29" s="74"/>
      <c r="X29" s="74"/>
      <c r="Y29" s="74"/>
      <c r="Z29" s="74"/>
      <c r="AA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O29" s="74"/>
      <c r="AP29" s="74"/>
      <c r="AQ29" s="74"/>
      <c r="AR29" s="74"/>
      <c r="AS29" s="74"/>
      <c r="AT29" s="74"/>
      <c r="AU29" s="74"/>
      <c r="AV29" s="74"/>
    </row>
    <row r="30" spans="1:48" s="72" customFormat="1" ht="14.25">
      <c r="A30" s="72" t="s">
        <v>198</v>
      </c>
      <c r="K30" s="73"/>
      <c r="L30" s="73"/>
      <c r="N30" s="74"/>
      <c r="O30" s="74"/>
      <c r="P30" s="74"/>
      <c r="Q30" s="74"/>
      <c r="R30" s="74"/>
      <c r="S30" s="74"/>
      <c r="T30" s="74"/>
      <c r="V30" s="74"/>
      <c r="W30" s="74"/>
      <c r="X30" s="74"/>
      <c r="Y30" s="74"/>
      <c r="Z30" s="74"/>
      <c r="AA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O30" s="74"/>
      <c r="AP30" s="74"/>
      <c r="AQ30" s="74"/>
      <c r="AR30" s="74"/>
      <c r="AS30" s="74"/>
      <c r="AT30" s="74"/>
      <c r="AU30" s="74"/>
      <c r="AV30" s="74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V63"/>
  <sheetViews>
    <sheetView topLeftCell="A31" workbookViewId="0">
      <selection activeCell="A61" sqref="A61:XFD63"/>
    </sheetView>
  </sheetViews>
  <sheetFormatPr defaultColWidth="9" defaultRowHeight="12.75"/>
  <cols>
    <col min="1" max="1" width="20.875" style="6" customWidth="1"/>
    <col min="2" max="2" width="9.375" style="6" bestFit="1" customWidth="1"/>
    <col min="3" max="3" width="12.125" style="6" bestFit="1" customWidth="1"/>
    <col min="4" max="4" width="11.25" style="6" bestFit="1" customWidth="1"/>
    <col min="5" max="5" width="13.75" style="6" bestFit="1" customWidth="1"/>
    <col min="6" max="6" width="13" style="6" customWidth="1"/>
    <col min="7" max="7" width="13.625" style="6" customWidth="1"/>
    <col min="8" max="8" width="14.375" style="6" customWidth="1"/>
    <col min="9" max="9" width="11.125" style="6" bestFit="1" customWidth="1"/>
    <col min="10" max="10" width="13.625" style="6" customWidth="1"/>
    <col min="11" max="11" width="12.75" style="6" bestFit="1" customWidth="1"/>
    <col min="12" max="12" width="12.25" style="6" bestFit="1" customWidth="1"/>
    <col min="13" max="13" width="11" style="6" bestFit="1" customWidth="1"/>
    <col min="14" max="14" width="10.875" style="6" bestFit="1" customWidth="1"/>
    <col min="15" max="15" width="14.375" style="6" bestFit="1" customWidth="1"/>
    <col min="16" max="16" width="11" style="6" bestFit="1" customWidth="1"/>
    <col min="17" max="17" width="16.25" style="6" bestFit="1" customWidth="1"/>
    <col min="18" max="18" width="12.375" style="6" customWidth="1"/>
    <col min="19" max="19" width="13" style="6" customWidth="1"/>
    <col min="20" max="20" width="11.75" style="6" bestFit="1" customWidth="1"/>
    <col min="21" max="21" width="13.25" style="6" bestFit="1" customWidth="1"/>
    <col min="22" max="22" width="16.25" style="6" bestFit="1" customWidth="1"/>
    <col min="23" max="23" width="15.375" style="6" bestFit="1" customWidth="1"/>
    <col min="24" max="24" width="15.125" style="6" bestFit="1" customWidth="1"/>
    <col min="25" max="25" width="17.625" style="6" bestFit="1" customWidth="1"/>
    <col min="26" max="26" width="13.25" style="6" bestFit="1" customWidth="1"/>
    <col min="27" max="27" width="9" style="6"/>
    <col min="28" max="28" width="10.625" style="6" bestFit="1" customWidth="1"/>
    <col min="29" max="29" width="9" style="6"/>
    <col min="30" max="30" width="12.625" style="6" bestFit="1" customWidth="1"/>
    <col min="31" max="32" width="9" style="6"/>
    <col min="33" max="33" width="10.625" style="6" bestFit="1" customWidth="1"/>
    <col min="34" max="34" width="9" style="6"/>
    <col min="35" max="35" width="12.625" style="6" bestFit="1" customWidth="1"/>
    <col min="36" max="36" width="15.625" style="6" bestFit="1" customWidth="1"/>
    <col min="37" max="37" width="14.375" style="6" bestFit="1" customWidth="1"/>
    <col min="38" max="16384" width="9" style="6"/>
  </cols>
  <sheetData>
    <row r="1" spans="1:14" s="39" customFormat="1"/>
    <row r="2" spans="1:14" s="39" customFormat="1"/>
    <row r="3" spans="1:14" s="39" customFormat="1"/>
    <row r="4" spans="1:14" s="39" customFormat="1"/>
    <row r="5" spans="1:14" s="39" customFormat="1"/>
    <row r="6" spans="1:14" s="39" customFormat="1"/>
    <row r="8" spans="1:14" s="66" customFormat="1" ht="15.75">
      <c r="A8" s="64" t="s">
        <v>211</v>
      </c>
    </row>
    <row r="9" spans="1:14">
      <c r="A9" s="28"/>
    </row>
    <row r="10" spans="1:14">
      <c r="A10" s="28"/>
    </row>
    <row r="11" spans="1:14">
      <c r="A11" s="49" t="s">
        <v>109</v>
      </c>
      <c r="H11" s="17"/>
    </row>
    <row r="12" spans="1:14" ht="14.1" customHeight="1">
      <c r="A12" s="47"/>
      <c r="B12" s="47" t="s">
        <v>2</v>
      </c>
      <c r="C12" s="47" t="s">
        <v>3</v>
      </c>
      <c r="D12" s="47" t="s">
        <v>10</v>
      </c>
      <c r="E12" s="47" t="s">
        <v>11</v>
      </c>
      <c r="F12" s="47" t="s">
        <v>150</v>
      </c>
      <c r="G12" s="47" t="s">
        <v>68</v>
      </c>
      <c r="H12" s="47" t="s">
        <v>167</v>
      </c>
      <c r="J12" s="11"/>
    </row>
    <row r="13" spans="1:14" ht="14.25">
      <c r="A13" s="6" t="s">
        <v>126</v>
      </c>
      <c r="B13" s="6">
        <v>0.9</v>
      </c>
      <c r="C13" s="6">
        <v>0.1</v>
      </c>
      <c r="G13" s="6">
        <f>SUM(B13:F13)</f>
        <v>1</v>
      </c>
      <c r="J13" s="11"/>
    </row>
    <row r="14" spans="1:14" ht="14.25">
      <c r="A14" s="6" t="s">
        <v>128</v>
      </c>
      <c r="B14" s="6">
        <v>0.5</v>
      </c>
      <c r="C14" s="6">
        <v>0.5</v>
      </c>
      <c r="G14" s="6">
        <f>SUM(B14:F14)</f>
        <v>1</v>
      </c>
      <c r="J14" s="11"/>
    </row>
    <row r="15" spans="1:14" ht="14.25">
      <c r="A15" s="6" t="s">
        <v>116</v>
      </c>
      <c r="B15" s="14">
        <f>B16*G15/SUMPRODUCT(B16:C16,B13:C13)</f>
        <v>4.2042353536448668E-2</v>
      </c>
      <c r="C15" s="14">
        <f>C16*G15/SUMPRODUCT(B16:C16,B13:C13)</f>
        <v>1.6075017528642137E-2</v>
      </c>
      <c r="D15" s="14"/>
      <c r="E15" s="14"/>
      <c r="F15" s="14"/>
      <c r="G15" s="14">
        <f>'Table S-8'!B14</f>
        <v>3.9445619935668016E-2</v>
      </c>
      <c r="H15" s="11"/>
      <c r="J15" s="11"/>
      <c r="L15" s="5"/>
    </row>
    <row r="16" spans="1:14" ht="15.75">
      <c r="A16" s="6" t="s">
        <v>120</v>
      </c>
      <c r="B16" s="5">
        <v>2.38</v>
      </c>
      <c r="C16" s="5">
        <v>0.91</v>
      </c>
      <c r="G16" s="5">
        <f>SUMPRODUCT(B13:F13,B16:F16)</f>
        <v>2.2330000000000001</v>
      </c>
      <c r="J16" s="11"/>
      <c r="L16" s="1"/>
      <c r="N16" s="8"/>
    </row>
    <row r="17" spans="1:37" ht="15.75">
      <c r="A17" s="6" t="s">
        <v>124</v>
      </c>
      <c r="B17" s="6">
        <v>0.42</v>
      </c>
      <c r="C17" s="6">
        <v>1.72</v>
      </c>
      <c r="D17" s="6">
        <v>6.5000000000000002E-2</v>
      </c>
      <c r="E17" s="6">
        <v>2.7000000000000001E-3</v>
      </c>
      <c r="F17" s="6">
        <v>0</v>
      </c>
      <c r="K17" s="16"/>
    </row>
    <row r="18" spans="1:37" ht="15.75">
      <c r="A18" s="6" t="s">
        <v>125</v>
      </c>
      <c r="B18" s="6">
        <v>0.55000000000000004</v>
      </c>
      <c r="C18" s="6">
        <v>5.71</v>
      </c>
      <c r="D18" s="6">
        <v>0.08</v>
      </c>
      <c r="E18" s="6">
        <v>0.02</v>
      </c>
      <c r="F18" s="6">
        <v>0</v>
      </c>
      <c r="J18" s="11"/>
      <c r="K18" s="16"/>
      <c r="L18" s="16"/>
    </row>
    <row r="19" spans="1:37" ht="14.25">
      <c r="A19" s="6" t="s">
        <v>252</v>
      </c>
      <c r="B19" s="6">
        <v>1.32</v>
      </c>
      <c r="C19" s="6">
        <v>2.0299999999999998</v>
      </c>
      <c r="D19" s="6">
        <v>1.85</v>
      </c>
      <c r="E19" s="6">
        <v>2.08</v>
      </c>
      <c r="F19" s="6" t="s">
        <v>165</v>
      </c>
      <c r="H19" s="6">
        <v>1.19</v>
      </c>
      <c r="J19" s="11"/>
      <c r="K19" s="16"/>
      <c r="L19" s="16"/>
    </row>
    <row r="20" spans="1:37" ht="15.75">
      <c r="A20" s="6" t="s">
        <v>253</v>
      </c>
      <c r="B20" s="60">
        <f>(1.32-1.32)/2.048/(1673/1000)^2</f>
        <v>0</v>
      </c>
      <c r="C20" s="5">
        <f>(2.03-1.32)/2.048/(1673/1000)^2</f>
        <v>0.12386155115045785</v>
      </c>
      <c r="D20" s="5">
        <f>(1.85-1.32)/2.048/(1673/1000)^2</f>
        <v>9.2460031140482651E-2</v>
      </c>
      <c r="E20" s="5">
        <f>(2.08-1.32)/2.048/(1673/1000)^2</f>
        <v>0.13258419559767323</v>
      </c>
      <c r="F20" s="60">
        <v>0</v>
      </c>
      <c r="G20" s="13"/>
      <c r="J20" s="11"/>
      <c r="K20" s="16"/>
    </row>
    <row r="21" spans="1:37" ht="15.75">
      <c r="A21" s="46" t="s">
        <v>254</v>
      </c>
      <c r="B21" s="8"/>
      <c r="C21" s="8"/>
      <c r="D21" s="8"/>
      <c r="E21" s="8"/>
      <c r="F21" s="8"/>
      <c r="G21" s="13"/>
      <c r="H21" s="5">
        <f>(1.19-1.32)/2.048/(1673/1000)^2</f>
        <v>-2.2678875562759916E-2</v>
      </c>
      <c r="J21" s="11"/>
      <c r="K21" s="16"/>
    </row>
    <row r="22" spans="1:37" ht="14.25">
      <c r="A22" s="28" t="s">
        <v>117</v>
      </c>
      <c r="G22" s="8">
        <v>0.83799999999999997</v>
      </c>
      <c r="I22" s="5"/>
      <c r="J22" s="11"/>
      <c r="K22" s="46"/>
      <c r="L22" s="15"/>
    </row>
    <row r="23" spans="1:37" ht="14.25">
      <c r="A23" s="28" t="s">
        <v>118</v>
      </c>
      <c r="G23" s="3">
        <v>0.51700000000000002</v>
      </c>
      <c r="J23" s="11"/>
    </row>
    <row r="24" spans="1:37" ht="14.25">
      <c r="A24" s="29" t="s">
        <v>119</v>
      </c>
      <c r="B24" s="17"/>
      <c r="C24" s="18"/>
      <c r="D24" s="18"/>
      <c r="E24" s="18"/>
      <c r="F24" s="18"/>
      <c r="G24" s="56">
        <v>0.41</v>
      </c>
      <c r="H24" s="53"/>
      <c r="M24" s="5"/>
    </row>
    <row r="25" spans="1:37">
      <c r="G25" s="9"/>
    </row>
    <row r="26" spans="1:37">
      <c r="A26" s="49" t="s">
        <v>106</v>
      </c>
      <c r="B26" s="17"/>
      <c r="C26" s="17"/>
      <c r="D26" s="17"/>
      <c r="E26" s="17"/>
      <c r="F26" s="17"/>
      <c r="G26" s="18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7" ht="15.75">
      <c r="A27" s="17" t="s">
        <v>7</v>
      </c>
      <c r="B27" s="17" t="s">
        <v>8</v>
      </c>
      <c r="C27" s="29" t="s">
        <v>69</v>
      </c>
      <c r="D27" s="29" t="s">
        <v>70</v>
      </c>
      <c r="E27" s="29" t="s">
        <v>71</v>
      </c>
      <c r="F27" s="29" t="s">
        <v>72</v>
      </c>
      <c r="G27" s="29" t="s">
        <v>152</v>
      </c>
      <c r="H27" s="29" t="s">
        <v>146</v>
      </c>
      <c r="I27" s="29" t="s">
        <v>73</v>
      </c>
      <c r="J27" s="29" t="s">
        <v>74</v>
      </c>
      <c r="K27" s="29" t="s">
        <v>75</v>
      </c>
      <c r="L27" s="29" t="s">
        <v>153</v>
      </c>
      <c r="M27" s="29" t="s">
        <v>76</v>
      </c>
      <c r="N27" s="29" t="s">
        <v>77</v>
      </c>
      <c r="O27" s="29" t="s">
        <v>78</v>
      </c>
      <c r="P27" s="29" t="s">
        <v>79</v>
      </c>
      <c r="Q27" s="29" t="s">
        <v>80</v>
      </c>
      <c r="R27" s="29" t="s">
        <v>81</v>
      </c>
      <c r="S27" s="29" t="s">
        <v>82</v>
      </c>
      <c r="T27" s="29" t="s">
        <v>83</v>
      </c>
      <c r="U27" s="29" t="s">
        <v>84</v>
      </c>
      <c r="V27" s="29" t="s">
        <v>85</v>
      </c>
      <c r="W27" s="29" t="s">
        <v>86</v>
      </c>
      <c r="X27" s="29" t="s">
        <v>87</v>
      </c>
      <c r="Y27" s="29" t="s">
        <v>88</v>
      </c>
      <c r="Z27" s="29" t="s">
        <v>89</v>
      </c>
      <c r="AA27" s="29" t="s">
        <v>90</v>
      </c>
      <c r="AB27" s="29" t="s">
        <v>91</v>
      </c>
      <c r="AC27" s="29" t="s">
        <v>92</v>
      </c>
      <c r="AD27" s="29" t="s">
        <v>93</v>
      </c>
      <c r="AE27" s="29" t="s">
        <v>94</v>
      </c>
      <c r="AF27" s="29" t="s">
        <v>95</v>
      </c>
      <c r="AG27" s="29" t="s">
        <v>96</v>
      </c>
      <c r="AH27" s="29" t="s">
        <v>97</v>
      </c>
      <c r="AI27" s="29" t="s">
        <v>185</v>
      </c>
      <c r="AJ27" s="29" t="s">
        <v>186</v>
      </c>
      <c r="AK27" s="17" t="s">
        <v>99</v>
      </c>
    </row>
    <row r="28" spans="1:37">
      <c r="A28" s="1">
        <v>0.01</v>
      </c>
      <c r="B28" s="2">
        <f>A28</f>
        <v>0.01</v>
      </c>
      <c r="C28" s="4">
        <f>$B$13-A28*$B$14</f>
        <v>0.89500000000000002</v>
      </c>
      <c r="D28" s="4">
        <f>$C$13-A28*$C$14</f>
        <v>9.5000000000000001E-2</v>
      </c>
      <c r="E28" s="4">
        <f>$D$13-A28*$D$14</f>
        <v>0</v>
      </c>
      <c r="F28" s="4">
        <f>$E$13-A28*$E$14</f>
        <v>0</v>
      </c>
      <c r="G28" s="4">
        <f>$F$13-A28*$F$14</f>
        <v>0</v>
      </c>
      <c r="H28" s="4">
        <f>C28/SUM(C28:G28)</f>
        <v>0.90404040404040409</v>
      </c>
      <c r="I28" s="4">
        <f>D28/SUM(C28:G28)</f>
        <v>9.5959595959595967E-2</v>
      </c>
      <c r="J28" s="4">
        <f>E28/SUM(C28:G28)</f>
        <v>0</v>
      </c>
      <c r="K28" s="4">
        <f>F28/SUM(C28:G28)</f>
        <v>0</v>
      </c>
      <c r="L28" s="4">
        <f>G28/SUM(C28:G28)</f>
        <v>0</v>
      </c>
      <c r="M28" s="5">
        <f>SUMPRODUCT(B13:F13,B16:F16)</f>
        <v>2.2330000000000001</v>
      </c>
      <c r="N28" s="8">
        <f t="shared" ref="N28:N48" si="0">SUMPRODUCT($B$14:$F$14,$B$16:$F$16)</f>
        <v>1.645</v>
      </c>
      <c r="O28" s="12">
        <f>G15/(M28+(1-N28)*B28)</f>
        <v>1.7716027008451648E-2</v>
      </c>
      <c r="P28" s="7">
        <f>(G15-O28*B28)/(1-B28)</f>
        <v>3.9665110773316664E-2</v>
      </c>
      <c r="Q28" s="7">
        <f t="shared" ref="Q28:Q48" si="1">O28*$B$16</f>
        <v>4.2164144280114918E-2</v>
      </c>
      <c r="R28" s="7">
        <f t="shared" ref="R28:R48" si="2">O28*$C$16</f>
        <v>1.6121584577691001E-2</v>
      </c>
      <c r="S28" s="7">
        <f t="shared" ref="S28:S48" si="3">O28*$D$16</f>
        <v>0</v>
      </c>
      <c r="T28" s="7">
        <f t="shared" ref="T28:T48" si="4">O28*$E$16</f>
        <v>0</v>
      </c>
      <c r="U28" s="7">
        <f t="shared" ref="U28:U48" si="5">O28*$F$16</f>
        <v>0</v>
      </c>
      <c r="V28" s="8">
        <f t="shared" ref="V28:V48" si="6">H$21-SUMPRODUCT(Q28:U28,H28:L28,$B$20:$F$20)/SUMPRODUCT(Q28:U28,H28:L28)</f>
        <v>-2.750973031314095E-2</v>
      </c>
      <c r="W28" s="8">
        <f>(G15*G24+P28*V28*(1-B28))/(B28*O28+P28*(1-B28))</f>
        <v>0.38261382285347617</v>
      </c>
      <c r="X28" s="2">
        <f>W28-V28</f>
        <v>0.41012355316661714</v>
      </c>
      <c r="Y28" s="13">
        <f>W28</f>
        <v>0.38261382285347617</v>
      </c>
      <c r="Z28" s="5">
        <f>SUMPRODUCT(B13:F13,B17:F17)</f>
        <v>0.55000000000000004</v>
      </c>
      <c r="AA28" s="8">
        <f>SUMPRODUCT($B$14:$F$14,$B$17:$F$17)</f>
        <v>1.07</v>
      </c>
      <c r="AB28" s="10">
        <f>G22/(Z28+(1-AA28)*B28)</f>
        <v>1.5255780083742945</v>
      </c>
      <c r="AC28" s="10">
        <f>(G22-B28*AB28)/(1-B28)</f>
        <v>0.83105476759217878</v>
      </c>
      <c r="AD28" s="5">
        <f>AB28</f>
        <v>1.5255780083742945</v>
      </c>
      <c r="AE28" s="5">
        <f>SUMPRODUCT(B13:F13,B18:F18)</f>
        <v>1.0660000000000001</v>
      </c>
      <c r="AF28" s="8">
        <f t="shared" ref="AF28:AF48" si="7">SUMPRODUCT($B$14:$F$14,$B$18:$F$18)</f>
        <v>3.13</v>
      </c>
      <c r="AG28" s="10">
        <f>G23/(AE28+(1-AF28)*B28)</f>
        <v>0.49487891260648992</v>
      </c>
      <c r="AH28" s="10">
        <f>(G23-B28*AG28)/(1-B28)</f>
        <v>0.51722344532720721</v>
      </c>
      <c r="AI28" s="5">
        <f>AG28</f>
        <v>0.49487891260648992</v>
      </c>
      <c r="AJ28" s="5">
        <f>AD28/AI28/0.254*0.17</f>
        <v>2.0632444044934157</v>
      </c>
      <c r="AK28" s="7">
        <f>O28</f>
        <v>1.7716027008451648E-2</v>
      </c>
    </row>
    <row r="29" spans="1:37">
      <c r="A29" s="1">
        <v>0.02</v>
      </c>
      <c r="B29" s="2">
        <f t="shared" ref="B29:B48" si="8">$A$28/(1-A28)</f>
        <v>1.0101010101010102E-2</v>
      </c>
      <c r="C29" s="4">
        <f>H28-$B$14*B29</f>
        <v>0.89898989898989901</v>
      </c>
      <c r="D29" s="4">
        <f>I28-B29*$C$14</f>
        <v>9.0909090909090912E-2</v>
      </c>
      <c r="E29" s="4">
        <f t="shared" ref="E29:E48" si="9">J28-B29*$D$14</f>
        <v>0</v>
      </c>
      <c r="F29" s="4">
        <f t="shared" ref="F29:F48" si="10">K28-B29*$E$14</f>
        <v>0</v>
      </c>
      <c r="G29" s="4">
        <f t="shared" ref="G29:G48" si="11">L28-B29*$F$14</f>
        <v>0</v>
      </c>
      <c r="H29" s="4">
        <f>C29/SUM(C29:G29)</f>
        <v>0.90816326530612246</v>
      </c>
      <c r="I29" s="4">
        <f>D29/SUM(C29:G29)</f>
        <v>9.1836734693877556E-2</v>
      </c>
      <c r="J29" s="4">
        <f>E29/SUM(C29:G29)</f>
        <v>0</v>
      </c>
      <c r="K29" s="4">
        <f>F29/SUM(C29:G29)</f>
        <v>0</v>
      </c>
      <c r="L29" s="4">
        <f>G29/SUM(C29:G29)</f>
        <v>0</v>
      </c>
      <c r="M29" s="5">
        <f t="shared" ref="M29:M48" si="12">SUMPRODUCT($B$16:$F$16,H29:L29)</f>
        <v>2.2450000000000001</v>
      </c>
      <c r="N29" s="8">
        <f t="shared" si="0"/>
        <v>1.645</v>
      </c>
      <c r="O29" s="12">
        <f>P28/(M29+(1-N29)*B29)</f>
        <v>1.7719624414775276E-2</v>
      </c>
      <c r="P29" s="7">
        <f>(P28-O29*B29)/(1-B29)</f>
        <v>3.9889044307587496E-2</v>
      </c>
      <c r="Q29" s="7">
        <f t="shared" si="1"/>
        <v>4.2172706107165156E-2</v>
      </c>
      <c r="R29" s="7">
        <f t="shared" si="2"/>
        <v>1.6124858217445501E-2</v>
      </c>
      <c r="S29" s="7">
        <f t="shared" si="3"/>
        <v>0</v>
      </c>
      <c r="T29" s="7">
        <f t="shared" si="4"/>
        <v>0</v>
      </c>
      <c r="U29" s="7">
        <f t="shared" si="5"/>
        <v>0</v>
      </c>
      <c r="V29" s="8">
        <f t="shared" si="6"/>
        <v>-2.7289693725217303E-2</v>
      </c>
      <c r="W29" s="8">
        <f t="shared" ref="W29:W48" si="13">(X28*P28+P29*V29*(1-B29))/(B29*O29+P29*(1-B29))</f>
        <v>0.38295700232179886</v>
      </c>
      <c r="X29" s="2">
        <f>W29-V29</f>
        <v>0.41024669604701614</v>
      </c>
      <c r="Y29" s="13">
        <f>SUMPRODUCT($W$28:W29,$O$28:O29)/SUM($O$28:O29)</f>
        <v>0.38278543000732557</v>
      </c>
      <c r="Z29" s="5">
        <f t="shared" ref="Z29:Z48" si="14">SUMPRODUCT(H28:L28,$B$17:$F$17)</f>
        <v>0.54474747474747476</v>
      </c>
      <c r="AA29" s="8">
        <f t="shared" ref="AA29:AA48" si="15">SUMPRODUCT($B$14:$C$14,$B$17:$C$17)</f>
        <v>1.07</v>
      </c>
      <c r="AB29" s="10">
        <f t="shared" ref="AB29:AB48" si="16">AC28/(Z29+(1-AA29)*B29)</f>
        <v>1.5275607499373502</v>
      </c>
      <c r="AC29" s="10">
        <f t="shared" ref="AC29:AC48" si="17">(AC28-B29*AB29)/(1-B29)</f>
        <v>0.82394756369069744</v>
      </c>
      <c r="AD29" s="5">
        <f>SUMPRODUCT(AB$28:AB29,$B$28:$B29)/SUM($B$28:$B29)</f>
        <v>1.5265743609185436</v>
      </c>
      <c r="AE29" s="5">
        <f t="shared" ref="AE29:AE48" si="18">SUMPRODUCT(H28:L28,$B$18:$F$18)</f>
        <v>1.0451515151515152</v>
      </c>
      <c r="AF29" s="8">
        <f t="shared" si="7"/>
        <v>3.13</v>
      </c>
      <c r="AG29" s="10">
        <f t="shared" ref="AG29:AG48" si="19">AH28/(AE29+(1-AF29)*B29)</f>
        <v>0.50528045280633027</v>
      </c>
      <c r="AH29" s="10">
        <f t="shared" ref="AH29:AH48" si="20">(AH28-B29*AG29)/(1-B29)</f>
        <v>0.51734531259782846</v>
      </c>
      <c r="AI29" s="5">
        <f>SUMPRODUCT(AG$28:AG29,$B$28:$B29)/SUM($B$28:$B29)</f>
        <v>0.5001058172295253</v>
      </c>
      <c r="AJ29" s="5">
        <f t="shared" ref="AJ29:AJ48" si="21">AD29/AI29/0.254*0.17</f>
        <v>2.0430136228474298</v>
      </c>
      <c r="AK29" s="7">
        <f>SUMPRODUCT($O$28:O29,$B$28:B29)/SUMPRODUCT($B$28:B29)</f>
        <v>1.771783475032282E-2</v>
      </c>
    </row>
    <row r="30" spans="1:37">
      <c r="A30" s="1">
        <v>0.03</v>
      </c>
      <c r="B30" s="2">
        <f t="shared" si="8"/>
        <v>1.0204081632653062E-2</v>
      </c>
      <c r="C30" s="4">
        <f t="shared" ref="C30:C48" si="22">H29-$B$14*B30</f>
        <v>0.90306122448979598</v>
      </c>
      <c r="D30" s="4">
        <f t="shared" ref="D30:D47" si="23">I29-B30*$C$14</f>
        <v>8.673469387755102E-2</v>
      </c>
      <c r="E30" s="4">
        <f t="shared" si="9"/>
        <v>0</v>
      </c>
      <c r="F30" s="4">
        <f t="shared" si="10"/>
        <v>0</v>
      </c>
      <c r="G30" s="4">
        <f t="shared" si="11"/>
        <v>0</v>
      </c>
      <c r="H30" s="4">
        <f t="shared" ref="H30:H48" si="24">C30/SUM(C30:G30)</f>
        <v>0.91237113402061853</v>
      </c>
      <c r="I30" s="4">
        <f t="shared" ref="I30:I48" si="25">D30/SUM(C30:G30)</f>
        <v>8.7628865979381437E-2</v>
      </c>
      <c r="J30" s="4">
        <f t="shared" ref="J30:J48" si="26">E30/SUM(C30:G30)</f>
        <v>0</v>
      </c>
      <c r="K30" s="4">
        <f t="shared" ref="K30:K48" si="27">F30/SUM(C30:G30)</f>
        <v>0</v>
      </c>
      <c r="L30" s="4">
        <f t="shared" ref="L30:L48" si="28">G30/SUM(C30:G30)</f>
        <v>0</v>
      </c>
      <c r="M30" s="5">
        <f t="shared" si="12"/>
        <v>2.2511855670103094</v>
      </c>
      <c r="N30" s="8">
        <f t="shared" si="0"/>
        <v>1.645</v>
      </c>
      <c r="O30" s="12">
        <f t="shared" ref="O30:O48" si="29">P29/(M30+(1-N30)*B30)</f>
        <v>1.7771083662922425E-2</v>
      </c>
      <c r="P30" s="7">
        <f t="shared" ref="P30:P48" si="30">(P29-O30*B30)/(1-B30)</f>
        <v>4.0117064520419098E-2</v>
      </c>
      <c r="Q30" s="7">
        <f t="shared" si="1"/>
        <v>4.229517911775537E-2</v>
      </c>
      <c r="R30" s="7">
        <f t="shared" si="2"/>
        <v>1.6171686133259408E-2</v>
      </c>
      <c r="S30" s="7">
        <f t="shared" si="3"/>
        <v>0</v>
      </c>
      <c r="T30" s="7">
        <f t="shared" si="4"/>
        <v>0</v>
      </c>
      <c r="U30" s="7">
        <f t="shared" si="5"/>
        <v>0</v>
      </c>
      <c r="V30" s="8">
        <f t="shared" si="6"/>
        <v>-2.7066341952285671E-2</v>
      </c>
      <c r="W30" s="8">
        <f t="shared" si="13"/>
        <v>0.38330339903756022</v>
      </c>
      <c r="X30" s="2">
        <f t="shared" ref="X30:X48" si="31">W30-V30</f>
        <v>0.41036974098984591</v>
      </c>
      <c r="Y30" s="13">
        <f>SUMPRODUCT($W$28:W30,$O$28:O30)/SUM($O$28:O30)</f>
        <v>0.38295843199581814</v>
      </c>
      <c r="Z30" s="5">
        <f t="shared" si="14"/>
        <v>0.53938775510204073</v>
      </c>
      <c r="AA30" s="8">
        <f t="shared" si="15"/>
        <v>1.07</v>
      </c>
      <c r="AB30" s="10">
        <f t="shared" si="16"/>
        <v>1.529586308802583</v>
      </c>
      <c r="AC30" s="10">
        <f t="shared" si="17"/>
        <v>0.81667293745243064</v>
      </c>
      <c r="AD30" s="5">
        <f>SUMPRODUCT(AB$28:AB30,$B$28:$B30)/SUM($B$28:$B30)</f>
        <v>1.5275885192768863</v>
      </c>
      <c r="AE30" s="5">
        <f t="shared" si="18"/>
        <v>1.0238775510204081</v>
      </c>
      <c r="AF30" s="8">
        <f t="shared" si="7"/>
        <v>3.13</v>
      </c>
      <c r="AG30" s="10">
        <f t="shared" si="19"/>
        <v>0.51623908598500357</v>
      </c>
      <c r="AH30" s="10">
        <f t="shared" si="20"/>
        <v>0.5173567169958988</v>
      </c>
      <c r="AI30" s="5">
        <f>SUMPRODUCT(AG$28:AG30,$B$28:$B30)/SUM($B$28:$B30)</f>
        <v>0.50553807900352821</v>
      </c>
      <c r="AJ30" s="5">
        <f t="shared" si="21"/>
        <v>2.0224030737419914</v>
      </c>
      <c r="AK30" s="7">
        <f>SUMPRODUCT($O$28:O30,$B$28:B30)/SUMPRODUCT($B$28:B30)</f>
        <v>1.7735764286909993E-2</v>
      </c>
    </row>
    <row r="31" spans="1:37">
      <c r="A31" s="1">
        <v>0.04</v>
      </c>
      <c r="B31" s="2">
        <f t="shared" si="8"/>
        <v>1.0309278350515464E-2</v>
      </c>
      <c r="C31" s="4">
        <f t="shared" si="22"/>
        <v>0.90721649484536082</v>
      </c>
      <c r="D31" s="4">
        <f t="shared" si="23"/>
        <v>8.247422680412371E-2</v>
      </c>
      <c r="E31" s="4">
        <f t="shared" si="9"/>
        <v>0</v>
      </c>
      <c r="F31" s="4">
        <f t="shared" si="10"/>
        <v>0</v>
      </c>
      <c r="G31" s="4">
        <f t="shared" si="11"/>
        <v>0</v>
      </c>
      <c r="H31" s="4">
        <f t="shared" si="24"/>
        <v>0.91666666666666663</v>
      </c>
      <c r="I31" s="4">
        <f t="shared" si="25"/>
        <v>8.3333333333333329E-2</v>
      </c>
      <c r="J31" s="4">
        <f t="shared" si="26"/>
        <v>0</v>
      </c>
      <c r="K31" s="4">
        <f t="shared" si="27"/>
        <v>0</v>
      </c>
      <c r="L31" s="4">
        <f t="shared" si="28"/>
        <v>0</v>
      </c>
      <c r="M31" s="5">
        <f t="shared" si="12"/>
        <v>2.2574999999999998</v>
      </c>
      <c r="N31" s="8">
        <f t="shared" si="0"/>
        <v>1.645</v>
      </c>
      <c r="O31" s="12">
        <f t="shared" si="29"/>
        <v>1.7823069210862571E-2</v>
      </c>
      <c r="P31" s="7">
        <f t="shared" si="30"/>
        <v>4.034929363822698E-2</v>
      </c>
      <c r="Q31" s="7">
        <f t="shared" si="1"/>
        <v>4.2418904721852918E-2</v>
      </c>
      <c r="R31" s="7">
        <f t="shared" si="2"/>
        <v>1.6218992981884939E-2</v>
      </c>
      <c r="S31" s="7">
        <f t="shared" si="3"/>
        <v>0</v>
      </c>
      <c r="T31" s="7">
        <f t="shared" si="4"/>
        <v>0</v>
      </c>
      <c r="U31" s="7">
        <f t="shared" si="5"/>
        <v>0</v>
      </c>
      <c r="V31" s="8">
        <f t="shared" si="6"/>
        <v>-2.6839599503214573E-2</v>
      </c>
      <c r="W31" s="8">
        <f t="shared" si="13"/>
        <v>0.38365307141920307</v>
      </c>
      <c r="X31" s="2">
        <f t="shared" si="31"/>
        <v>0.41049267092241765</v>
      </c>
      <c r="Y31" s="13">
        <f>SUMPRODUCT($W$28:W31,$O$28:O31)/SUM($O$28:O31)</f>
        <v>0.38313273356742061</v>
      </c>
      <c r="Z31" s="5">
        <f t="shared" si="14"/>
        <v>0.53391752577319584</v>
      </c>
      <c r="AA31" s="8">
        <f t="shared" si="15"/>
        <v>1.07</v>
      </c>
      <c r="AB31" s="10">
        <f t="shared" si="16"/>
        <v>1.5316565145569563</v>
      </c>
      <c r="AC31" s="10">
        <f t="shared" si="17"/>
        <v>0.8092251918575919</v>
      </c>
      <c r="AD31" s="5">
        <f>SUMPRODUCT(AB$28:AB31,$B$28:$B31)/SUM($B$28:$B31)</f>
        <v>1.5286211118194741</v>
      </c>
      <c r="AE31" s="5">
        <f t="shared" si="18"/>
        <v>1.0021649484536082</v>
      </c>
      <c r="AF31" s="8">
        <f t="shared" si="7"/>
        <v>3.13</v>
      </c>
      <c r="AG31" s="10">
        <f t="shared" si="19"/>
        <v>0.5278039708519372</v>
      </c>
      <c r="AH31" s="10">
        <f t="shared" si="20"/>
        <v>0.51724789143489847</v>
      </c>
      <c r="AI31" s="5">
        <f>SUMPRODUCT(AG$28:AG31,$B$28:$B31)/SUM($B$28:$B31)</f>
        <v>0.5111899031315883</v>
      </c>
      <c r="AJ31" s="5">
        <f t="shared" si="21"/>
        <v>2.0013949098913164</v>
      </c>
      <c r="AK31" s="7">
        <f>SUMPRODUCT($O$28:O31,$B$28:B31)/SUMPRODUCT($B$28:B31)</f>
        <v>1.775792518120756E-2</v>
      </c>
    </row>
    <row r="32" spans="1:37">
      <c r="A32" s="1">
        <v>0.05</v>
      </c>
      <c r="B32" s="2">
        <f t="shared" si="8"/>
        <v>1.0416666666666668E-2</v>
      </c>
      <c r="C32" s="4">
        <f t="shared" si="22"/>
        <v>0.91145833333333326</v>
      </c>
      <c r="D32" s="4">
        <f t="shared" si="23"/>
        <v>7.8125E-2</v>
      </c>
      <c r="E32" s="4">
        <f t="shared" si="9"/>
        <v>0</v>
      </c>
      <c r="F32" s="4">
        <f t="shared" si="10"/>
        <v>0</v>
      </c>
      <c r="G32" s="4">
        <f t="shared" si="11"/>
        <v>0</v>
      </c>
      <c r="H32" s="4">
        <f t="shared" si="24"/>
        <v>0.92105263157894735</v>
      </c>
      <c r="I32" s="4">
        <f t="shared" si="25"/>
        <v>7.8947368421052641E-2</v>
      </c>
      <c r="J32" s="4">
        <f t="shared" si="26"/>
        <v>0</v>
      </c>
      <c r="K32" s="4">
        <f t="shared" si="27"/>
        <v>0</v>
      </c>
      <c r="L32" s="4">
        <f t="shared" si="28"/>
        <v>0</v>
      </c>
      <c r="M32" s="5">
        <f t="shared" si="12"/>
        <v>2.2639473684210527</v>
      </c>
      <c r="N32" s="8">
        <f t="shared" si="0"/>
        <v>1.645</v>
      </c>
      <c r="O32" s="12">
        <f t="shared" si="29"/>
        <v>1.7875590141352895E-2</v>
      </c>
      <c r="P32" s="7">
        <f t="shared" si="30"/>
        <v>4.0585858938194073E-2</v>
      </c>
      <c r="Q32" s="7">
        <f t="shared" si="1"/>
        <v>4.2543904536419888E-2</v>
      </c>
      <c r="R32" s="7">
        <f t="shared" si="2"/>
        <v>1.6266787028631133E-2</v>
      </c>
      <c r="S32" s="7">
        <f t="shared" si="3"/>
        <v>0</v>
      </c>
      <c r="T32" s="7">
        <f t="shared" si="4"/>
        <v>0</v>
      </c>
      <c r="U32" s="7">
        <f t="shared" si="5"/>
        <v>0</v>
      </c>
      <c r="V32" s="8">
        <f t="shared" si="6"/>
        <v>-2.660938857729845E-2</v>
      </c>
      <c r="W32" s="8">
        <f t="shared" si="13"/>
        <v>0.38400607944628629</v>
      </c>
      <c r="X32" s="2">
        <f t="shared" si="31"/>
        <v>0.41061546802358473</v>
      </c>
      <c r="Y32" s="13">
        <f>SUMPRODUCT($W$28:W32,$O$28:O32)/SUM($O$28:O32)</f>
        <v>0.38330833115720542</v>
      </c>
      <c r="Z32" s="5">
        <f t="shared" si="14"/>
        <v>0.52833333333333332</v>
      </c>
      <c r="AA32" s="8">
        <f t="shared" si="15"/>
        <v>1.07</v>
      </c>
      <c r="AB32" s="10">
        <f t="shared" si="16"/>
        <v>1.5337733152680912</v>
      </c>
      <c r="AC32" s="10">
        <f t="shared" si="17"/>
        <v>0.80159836950590235</v>
      </c>
      <c r="AD32" s="5">
        <f>SUMPRODUCT(AB$28:AB32,$B$28:$B32)/SUM($B$28:$B32)</f>
        <v>1.5296728009353573</v>
      </c>
      <c r="AE32" s="5">
        <f t="shared" si="18"/>
        <v>0.98</v>
      </c>
      <c r="AF32" s="8">
        <f t="shared" si="7"/>
        <v>3.13</v>
      </c>
      <c r="AG32" s="10">
        <f t="shared" si="19"/>
        <v>0.54003042498912734</v>
      </c>
      <c r="AH32" s="10">
        <f t="shared" si="20"/>
        <v>0.51700807529222237</v>
      </c>
      <c r="AI32" s="5">
        <f>SUMPRODUCT(AG$28:AG32,$B$28:$B32)/SUM($B$28:$B32)</f>
        <v>0.51707694995271181</v>
      </c>
      <c r="AJ32" s="5">
        <f t="shared" si="21"/>
        <v>1.9799698219484889</v>
      </c>
      <c r="AK32" s="7">
        <f>SUMPRODUCT($O$28:O32,$B$28:B32)/SUMPRODUCT($B$28:B32)</f>
        <v>1.7781943440412541E-2</v>
      </c>
    </row>
    <row r="33" spans="1:37">
      <c r="A33" s="1">
        <v>0.06</v>
      </c>
      <c r="B33" s="2">
        <f t="shared" si="8"/>
        <v>1.0526315789473686E-2</v>
      </c>
      <c r="C33" s="4">
        <f t="shared" si="22"/>
        <v>0.91578947368421049</v>
      </c>
      <c r="D33" s="4">
        <f t="shared" si="23"/>
        <v>7.3684210526315796E-2</v>
      </c>
      <c r="E33" s="4">
        <f t="shared" si="9"/>
        <v>0</v>
      </c>
      <c r="F33" s="4">
        <f t="shared" si="10"/>
        <v>0</v>
      </c>
      <c r="G33" s="4">
        <f t="shared" si="11"/>
        <v>0</v>
      </c>
      <c r="H33" s="4">
        <f t="shared" si="24"/>
        <v>0.92553191489361697</v>
      </c>
      <c r="I33" s="4">
        <f t="shared" si="25"/>
        <v>7.4468085106382989E-2</v>
      </c>
      <c r="J33" s="4">
        <f t="shared" si="26"/>
        <v>0</v>
      </c>
      <c r="K33" s="4">
        <f t="shared" si="27"/>
        <v>0</v>
      </c>
      <c r="L33" s="4">
        <f t="shared" si="28"/>
        <v>0</v>
      </c>
      <c r="M33" s="5">
        <f t="shared" si="12"/>
        <v>2.2705319148936169</v>
      </c>
      <c r="N33" s="8">
        <f t="shared" si="0"/>
        <v>1.645</v>
      </c>
      <c r="O33" s="12">
        <f t="shared" si="29"/>
        <v>1.7928655751363234E-2</v>
      </c>
      <c r="P33" s="7">
        <f t="shared" si="30"/>
        <v>4.0826893014649722E-2</v>
      </c>
      <c r="Q33" s="7">
        <f t="shared" si="1"/>
        <v>4.2670200688244495E-2</v>
      </c>
      <c r="R33" s="7">
        <f t="shared" si="2"/>
        <v>1.6315076733740542E-2</v>
      </c>
      <c r="S33" s="7">
        <f t="shared" si="3"/>
        <v>0</v>
      </c>
      <c r="T33" s="7">
        <f t="shared" si="4"/>
        <v>0</v>
      </c>
      <c r="U33" s="7">
        <f t="shared" si="5"/>
        <v>0</v>
      </c>
      <c r="V33" s="8">
        <f t="shared" si="6"/>
        <v>-2.6375628975253085E-2</v>
      </c>
      <c r="W33" s="8">
        <f t="shared" si="13"/>
        <v>0.38436248471450168</v>
      </c>
      <c r="X33" s="2">
        <f t="shared" si="31"/>
        <v>0.41073811368975477</v>
      </c>
      <c r="Y33" s="13">
        <f>SUMPRODUCT($W$28:W33,$O$28:O33)/SUM($O$28:O33)</f>
        <v>0.38348523689282316</v>
      </c>
      <c r="Z33" s="5">
        <f t="shared" si="14"/>
        <v>0.52263157894736845</v>
      </c>
      <c r="AA33" s="8">
        <f t="shared" si="15"/>
        <v>1.07</v>
      </c>
      <c r="AB33" s="10">
        <f t="shared" si="16"/>
        <v>1.5359387878794013</v>
      </c>
      <c r="AC33" s="10">
        <f t="shared" si="17"/>
        <v>0.7937862373955461</v>
      </c>
      <c r="AD33" s="5">
        <f>SUMPRODUCT(AB$28:AB33,$B$28:$B33)/SUM($B$28:$B33)</f>
        <v>1.5307442855685296</v>
      </c>
      <c r="AE33" s="5">
        <f t="shared" si="18"/>
        <v>0.95736842105263165</v>
      </c>
      <c r="AF33" s="8">
        <f t="shared" si="7"/>
        <v>3.13</v>
      </c>
      <c r="AG33" s="10">
        <f t="shared" si="19"/>
        <v>0.55298094069760328</v>
      </c>
      <c r="AH33" s="10">
        <f t="shared" si="20"/>
        <v>0.51662538523471835</v>
      </c>
      <c r="AI33" s="5">
        <f>SUMPRODUCT(AG$28:AG33,$B$28:$B33)/SUM($B$28:$B33)</f>
        <v>0.52321653733076745</v>
      </c>
      <c r="AJ33" s="5">
        <f t="shared" si="21"/>
        <v>1.9581068617260986</v>
      </c>
      <c r="AK33" s="7">
        <f>SUMPRODUCT($O$28:O33,$B$28:B33)/SUMPRODUCT($B$28:B33)</f>
        <v>1.7807031265855634E-2</v>
      </c>
    </row>
    <row r="34" spans="1:37">
      <c r="A34" s="1">
        <v>7.0000000000000007E-2</v>
      </c>
      <c r="B34" s="2">
        <f t="shared" si="8"/>
        <v>1.0638297872340427E-2</v>
      </c>
      <c r="C34" s="4">
        <f t="shared" si="22"/>
        <v>0.92021276595744672</v>
      </c>
      <c r="D34" s="4">
        <f t="shared" si="23"/>
        <v>6.9148936170212782E-2</v>
      </c>
      <c r="E34" s="4">
        <f t="shared" si="9"/>
        <v>0</v>
      </c>
      <c r="F34" s="4">
        <f t="shared" si="10"/>
        <v>0</v>
      </c>
      <c r="G34" s="4">
        <f t="shared" si="11"/>
        <v>0</v>
      </c>
      <c r="H34" s="4">
        <f t="shared" si="24"/>
        <v>0.93010752688172038</v>
      </c>
      <c r="I34" s="4">
        <f t="shared" si="25"/>
        <v>6.9892473118279591E-2</v>
      </c>
      <c r="J34" s="4">
        <f t="shared" si="26"/>
        <v>0</v>
      </c>
      <c r="K34" s="4">
        <f t="shared" si="27"/>
        <v>0</v>
      </c>
      <c r="L34" s="4">
        <f t="shared" si="28"/>
        <v>0</v>
      </c>
      <c r="M34" s="5">
        <f t="shared" si="12"/>
        <v>2.2772580645161287</v>
      </c>
      <c r="N34" s="8">
        <f t="shared" si="0"/>
        <v>1.645</v>
      </c>
      <c r="O34" s="12">
        <f t="shared" si="29"/>
        <v>1.7982275558131894E-2</v>
      </c>
      <c r="P34" s="7">
        <f t="shared" si="30"/>
        <v>4.107253406256927E-2</v>
      </c>
      <c r="Q34" s="7">
        <f t="shared" si="1"/>
        <v>4.2797815828353902E-2</v>
      </c>
      <c r="R34" s="7">
        <f t="shared" si="2"/>
        <v>1.6363870757900023E-2</v>
      </c>
      <c r="S34" s="7">
        <f t="shared" si="3"/>
        <v>0</v>
      </c>
      <c r="T34" s="7">
        <f t="shared" si="4"/>
        <v>0</v>
      </c>
      <c r="U34" s="7">
        <f t="shared" si="5"/>
        <v>0</v>
      </c>
      <c r="V34" s="8">
        <f t="shared" si="6"/>
        <v>-2.6138238006063071E-2</v>
      </c>
      <c r="W34" s="8">
        <f t="shared" si="13"/>
        <v>0.38472235049310072</v>
      </c>
      <c r="X34" s="2">
        <f t="shared" si="31"/>
        <v>0.41086058849916379</v>
      </c>
      <c r="Y34" s="13">
        <f>SUMPRODUCT($W$28:W34,$O$28:O34)/SUM($O$28:O34)</f>
        <v>0.3836634677253975</v>
      </c>
      <c r="Z34" s="5">
        <f t="shared" si="14"/>
        <v>0.5168085106382978</v>
      </c>
      <c r="AA34" s="8">
        <f t="shared" si="15"/>
        <v>1.07</v>
      </c>
      <c r="AB34" s="10">
        <f t="shared" si="16"/>
        <v>1.5381551497666737</v>
      </c>
      <c r="AC34" s="10">
        <f t="shared" si="17"/>
        <v>0.78578227059585648</v>
      </c>
      <c r="AD34" s="5">
        <f>SUMPRODUCT(AB$28:AB34,$B$28:$B34)/SUM($B$28:$B34)</f>
        <v>1.5318363039987353</v>
      </c>
      <c r="AE34" s="5">
        <f t="shared" si="18"/>
        <v>0.93425531914893623</v>
      </c>
      <c r="AF34" s="8">
        <f t="shared" si="7"/>
        <v>3.13</v>
      </c>
      <c r="AG34" s="10">
        <f t="shared" si="19"/>
        <v>0.56672641162403459</v>
      </c>
      <c r="AH34" s="10">
        <f t="shared" si="20"/>
        <v>0.51608666452085472</v>
      </c>
      <c r="AI34" s="5">
        <f>SUMPRODUCT(AG$28:AG34,$B$28:$B34)/SUM($B$28:$B34)</f>
        <v>0.52962787929491839</v>
      </c>
      <c r="AJ34" s="5">
        <f t="shared" si="21"/>
        <v>1.9357832366335008</v>
      </c>
      <c r="AK34" s="7">
        <f>SUMPRODUCT($O$28:O34,$B$28:B34)/SUMPRODUCT($B$28:B34)</f>
        <v>1.7832854164756138E-2</v>
      </c>
    </row>
    <row r="35" spans="1:37">
      <c r="A35" s="1">
        <v>0.08</v>
      </c>
      <c r="B35" s="2">
        <f t="shared" si="8"/>
        <v>1.0752688172043012E-2</v>
      </c>
      <c r="C35" s="4">
        <f t="shared" si="22"/>
        <v>0.92473118279569888</v>
      </c>
      <c r="D35" s="4">
        <f t="shared" si="23"/>
        <v>6.451612903225809E-2</v>
      </c>
      <c r="E35" s="4">
        <f t="shared" si="9"/>
        <v>0</v>
      </c>
      <c r="F35" s="4">
        <f t="shared" si="10"/>
        <v>0</v>
      </c>
      <c r="G35" s="4">
        <f t="shared" si="11"/>
        <v>0</v>
      </c>
      <c r="H35" s="4">
        <f t="shared" si="24"/>
        <v>0.93478260869565211</v>
      </c>
      <c r="I35" s="4">
        <f t="shared" si="25"/>
        <v>6.5217391304347852E-2</v>
      </c>
      <c r="J35" s="4">
        <f t="shared" si="26"/>
        <v>0</v>
      </c>
      <c r="K35" s="4">
        <f t="shared" si="27"/>
        <v>0</v>
      </c>
      <c r="L35" s="4">
        <f t="shared" si="28"/>
        <v>0</v>
      </c>
      <c r="M35" s="5">
        <f t="shared" si="12"/>
        <v>2.2841304347826084</v>
      </c>
      <c r="N35" s="8">
        <f t="shared" si="0"/>
        <v>1.645</v>
      </c>
      <c r="O35" s="12">
        <f t="shared" si="29"/>
        <v>1.8036459305395217E-2</v>
      </c>
      <c r="P35" s="7">
        <f t="shared" si="30"/>
        <v>4.1322926179495074E-2</v>
      </c>
      <c r="Q35" s="7">
        <f t="shared" si="1"/>
        <v>4.2926773146840617E-2</v>
      </c>
      <c r="R35" s="7">
        <f t="shared" si="2"/>
        <v>1.6413177967909649E-2</v>
      </c>
      <c r="S35" s="7">
        <f t="shared" si="3"/>
        <v>0</v>
      </c>
      <c r="T35" s="7">
        <f t="shared" si="4"/>
        <v>0</v>
      </c>
      <c r="U35" s="7">
        <f t="shared" si="5"/>
        <v>0</v>
      </c>
      <c r="V35" s="8">
        <f t="shared" si="6"/>
        <v>-2.5897130389454025E-2</v>
      </c>
      <c r="W35" s="8">
        <f t="shared" si="13"/>
        <v>0.38508574178485888</v>
      </c>
      <c r="X35" s="2">
        <f t="shared" si="31"/>
        <v>0.4109828721743129</v>
      </c>
      <c r="Y35" s="13">
        <f>SUMPRODUCT($W$28:W35,$O$28:O35)/SUM($O$28:O35)</f>
        <v>0.38384304272062791</v>
      </c>
      <c r="Z35" s="5">
        <f t="shared" si="14"/>
        <v>0.51086021505376344</v>
      </c>
      <c r="AA35" s="8">
        <f t="shared" si="15"/>
        <v>1.07</v>
      </c>
      <c r="AB35" s="10">
        <f t="shared" si="16"/>
        <v>1.5404247716149799</v>
      </c>
      <c r="AC35" s="10">
        <f t="shared" si="17"/>
        <v>0.77757963471521385</v>
      </c>
      <c r="AD35" s="5">
        <f>SUMPRODUCT(AB$28:AB35,$B$28:$B35)/SUM($B$28:$B35)</f>
        <v>1.5329496368964022</v>
      </c>
      <c r="AE35" s="5">
        <f t="shared" si="18"/>
        <v>0.9106451612903228</v>
      </c>
      <c r="AF35" s="8">
        <f t="shared" si="7"/>
        <v>3.13</v>
      </c>
      <c r="AG35" s="10">
        <f t="shared" si="19"/>
        <v>0.58134762355183478</v>
      </c>
      <c r="AH35" s="10">
        <f t="shared" si="20"/>
        <v>0.51537730627051803</v>
      </c>
      <c r="AI35" s="5">
        <f>SUMPRODUCT(AG$28:AG35,$B$28:$B35)/SUM($B$28:$B35)</f>
        <v>0.53633236900286529</v>
      </c>
      <c r="AJ35" s="5">
        <f t="shared" si="21"/>
        <v>1.9129740693550061</v>
      </c>
      <c r="AK35" s="7">
        <f>SUMPRODUCT($O$28:O35,$B$28:B35)/SUMPRODUCT($B$28:B35)</f>
        <v>1.7859247732425747E-2</v>
      </c>
    </row>
    <row r="36" spans="1:37">
      <c r="A36" s="1">
        <v>0.09</v>
      </c>
      <c r="B36" s="2">
        <f t="shared" si="8"/>
        <v>1.0869565217391304E-2</v>
      </c>
      <c r="C36" s="4">
        <f t="shared" si="22"/>
        <v>0.92934782608695643</v>
      </c>
      <c r="D36" s="4">
        <f t="shared" si="23"/>
        <v>5.9782608695652203E-2</v>
      </c>
      <c r="E36" s="4">
        <f t="shared" si="9"/>
        <v>0</v>
      </c>
      <c r="F36" s="4">
        <f t="shared" si="10"/>
        <v>0</v>
      </c>
      <c r="G36" s="4">
        <f t="shared" si="11"/>
        <v>0</v>
      </c>
      <c r="H36" s="4">
        <f t="shared" si="24"/>
        <v>0.93956043956043955</v>
      </c>
      <c r="I36" s="4">
        <f t="shared" si="25"/>
        <v>6.0439560439560475E-2</v>
      </c>
      <c r="J36" s="4">
        <f t="shared" si="26"/>
        <v>0</v>
      </c>
      <c r="K36" s="4">
        <f t="shared" si="27"/>
        <v>0</v>
      </c>
      <c r="L36" s="4">
        <f t="shared" si="28"/>
        <v>0</v>
      </c>
      <c r="M36" s="5">
        <f t="shared" si="12"/>
        <v>2.2911538461538461</v>
      </c>
      <c r="N36" s="8">
        <f t="shared" si="0"/>
        <v>1.645</v>
      </c>
      <c r="O36" s="12">
        <f t="shared" si="29"/>
        <v>1.8091216969793603E-2</v>
      </c>
      <c r="P36" s="7">
        <f t="shared" si="30"/>
        <v>4.1578219687293992E-2</v>
      </c>
      <c r="Q36" s="7">
        <f t="shared" si="1"/>
        <v>4.3057096388108777E-2</v>
      </c>
      <c r="R36" s="7">
        <f t="shared" si="2"/>
        <v>1.6463007442512178E-2</v>
      </c>
      <c r="S36" s="7">
        <f t="shared" si="3"/>
        <v>0</v>
      </c>
      <c r="T36" s="7">
        <f t="shared" si="4"/>
        <v>0</v>
      </c>
      <c r="U36" s="7">
        <f t="shared" si="5"/>
        <v>0</v>
      </c>
      <c r="V36" s="8">
        <f t="shared" si="6"/>
        <v>-2.5652218153747911E-2</v>
      </c>
      <c r="W36" s="8">
        <f t="shared" si="13"/>
        <v>0.38545272538871078</v>
      </c>
      <c r="X36" s="2">
        <f t="shared" si="31"/>
        <v>0.41110494354245869</v>
      </c>
      <c r="Y36" s="13">
        <f>SUMPRODUCT($W$28:W36,$O$28:O36)/SUM($O$28:O36)</f>
        <v>0.38402398216561973</v>
      </c>
      <c r="Z36" s="5">
        <f t="shared" si="14"/>
        <v>0.50478260869565217</v>
      </c>
      <c r="AA36" s="8">
        <f t="shared" si="15"/>
        <v>1.07</v>
      </c>
      <c r="AB36" s="10">
        <f t="shared" si="16"/>
        <v>1.5427501918007263</v>
      </c>
      <c r="AC36" s="10">
        <f t="shared" si="17"/>
        <v>0.76917116705493349</v>
      </c>
      <c r="AD36" s="5">
        <f>SUMPRODUCT(AB$28:AB36,$B$28:$B36)/SUM($B$28:$B36)</f>
        <v>1.534085110685327</v>
      </c>
      <c r="AE36" s="5">
        <f t="shared" si="18"/>
        <v>0.88652173913043497</v>
      </c>
      <c r="AF36" s="8">
        <f t="shared" si="7"/>
        <v>3.13</v>
      </c>
      <c r="AG36" s="10">
        <f t="shared" si="19"/>
        <v>0.59693707889824565</v>
      </c>
      <c r="AH36" s="10">
        <f t="shared" si="20"/>
        <v>0.51448104503285075</v>
      </c>
      <c r="AI36" s="5">
        <f>SUMPRODUCT(AG$28:AG36,$B$28:$B36)/SUM($B$28:$B36)</f>
        <v>0.54335391627681129</v>
      </c>
      <c r="AJ36" s="5">
        <f t="shared" si="21"/>
        <v>1.8896521152656236</v>
      </c>
      <c r="AK36" s="7">
        <f>SUMPRODUCT($O$28:O36,$B$28:B36)/SUMPRODUCT($B$28:B36)</f>
        <v>1.7886123250336668E-2</v>
      </c>
    </row>
    <row r="37" spans="1:37">
      <c r="A37" s="1">
        <v>0.1</v>
      </c>
      <c r="B37" s="2">
        <f t="shared" si="8"/>
        <v>1.0989010989010988E-2</v>
      </c>
      <c r="C37" s="4">
        <f t="shared" si="22"/>
        <v>0.93406593406593408</v>
      </c>
      <c r="D37" s="4">
        <f t="shared" si="23"/>
        <v>5.4945054945054979E-2</v>
      </c>
      <c r="E37" s="4">
        <f t="shared" si="9"/>
        <v>0</v>
      </c>
      <c r="F37" s="4">
        <f t="shared" si="10"/>
        <v>0</v>
      </c>
      <c r="G37" s="4">
        <f t="shared" si="11"/>
        <v>0</v>
      </c>
      <c r="H37" s="4">
        <f t="shared" si="24"/>
        <v>0.94444444444444442</v>
      </c>
      <c r="I37" s="4">
        <f t="shared" si="25"/>
        <v>5.5555555555555587E-2</v>
      </c>
      <c r="J37" s="4">
        <f t="shared" si="26"/>
        <v>0</v>
      </c>
      <c r="K37" s="4">
        <f t="shared" si="27"/>
        <v>0</v>
      </c>
      <c r="L37" s="4">
        <f t="shared" si="28"/>
        <v>0</v>
      </c>
      <c r="M37" s="5">
        <f t="shared" si="12"/>
        <v>2.2983333333333329</v>
      </c>
      <c r="N37" s="8">
        <f t="shared" si="0"/>
        <v>1.645</v>
      </c>
      <c r="O37" s="12">
        <f t="shared" si="29"/>
        <v>1.8146558767455776E-2</v>
      </c>
      <c r="P37" s="7">
        <f t="shared" si="30"/>
        <v>4.1838571475292193E-2</v>
      </c>
      <c r="Q37" s="7">
        <f t="shared" si="1"/>
        <v>4.3188809866544747E-2</v>
      </c>
      <c r="R37" s="7">
        <f t="shared" si="2"/>
        <v>1.6513368478384756E-2</v>
      </c>
      <c r="S37" s="7">
        <f t="shared" si="3"/>
        <v>0</v>
      </c>
      <c r="T37" s="7">
        <f t="shared" si="4"/>
        <v>0</v>
      </c>
      <c r="U37" s="7">
        <f t="shared" si="5"/>
        <v>0</v>
      </c>
      <c r="V37" s="8">
        <f t="shared" si="6"/>
        <v>-2.5403410528844438E-2</v>
      </c>
      <c r="W37" s="8">
        <f t="shared" si="13"/>
        <v>0.38582336996520022</v>
      </c>
      <c r="X37" s="2">
        <f t="shared" si="31"/>
        <v>0.41122678049404465</v>
      </c>
      <c r="Y37" s="13">
        <f>SUMPRODUCT($W$28:W37,$O$28:O37)/SUM($O$28:O37)</f>
        <v>0.38420630722120275</v>
      </c>
      <c r="Z37" s="5">
        <f t="shared" si="14"/>
        <v>0.49857142857142861</v>
      </c>
      <c r="AA37" s="8">
        <f t="shared" si="15"/>
        <v>1.07</v>
      </c>
      <c r="AB37" s="10">
        <f t="shared" si="16"/>
        <v>1.5451341324944579</v>
      </c>
      <c r="AC37" s="10">
        <f t="shared" si="17"/>
        <v>0.76054935632782772</v>
      </c>
      <c r="AD37" s="5">
        <f>SUMPRODUCT(AB$28:AB37,$B$28:$B37)/SUM($B$28:$B37)</f>
        <v>1.535243601251721</v>
      </c>
      <c r="AE37" s="5">
        <f t="shared" si="18"/>
        <v>0.86186813186813205</v>
      </c>
      <c r="AF37" s="8">
        <f t="shared" si="7"/>
        <v>3.13</v>
      </c>
      <c r="AG37" s="10">
        <f t="shared" si="19"/>
        <v>0.6136012463694549</v>
      </c>
      <c r="AH37" s="10">
        <f t="shared" si="20"/>
        <v>0.51337970946244404</v>
      </c>
      <c r="AI37" s="5">
        <f>SUMPRODUCT(AG$28:AG37,$B$28:$B37)/SUM($B$28:$B37)</f>
        <v>0.55071935284056606</v>
      </c>
      <c r="AJ37" s="5">
        <f t="shared" si="21"/>
        <v>1.8657874280835816</v>
      </c>
      <c r="AK37" s="7">
        <f>SUMPRODUCT($O$28:O37,$B$28:B37)/SUMPRODUCT($B$28:B37)</f>
        <v>1.7913429929149367E-2</v>
      </c>
    </row>
    <row r="38" spans="1:37">
      <c r="A38" s="1">
        <v>0.11</v>
      </c>
      <c r="B38" s="2">
        <f t="shared" si="8"/>
        <v>1.1111111111111112E-2</v>
      </c>
      <c r="C38" s="4">
        <f t="shared" si="22"/>
        <v>0.93888888888888888</v>
      </c>
      <c r="D38" s="4">
        <f t="shared" si="23"/>
        <v>5.0000000000000031E-2</v>
      </c>
      <c r="E38" s="4">
        <f t="shared" si="9"/>
        <v>0</v>
      </c>
      <c r="F38" s="4">
        <f t="shared" si="10"/>
        <v>0</v>
      </c>
      <c r="G38" s="4">
        <f t="shared" si="11"/>
        <v>0</v>
      </c>
      <c r="H38" s="4">
        <f t="shared" si="24"/>
        <v>0.949438202247191</v>
      </c>
      <c r="I38" s="4">
        <f t="shared" si="25"/>
        <v>5.0561797752809015E-2</v>
      </c>
      <c r="J38" s="4">
        <f t="shared" si="26"/>
        <v>0</v>
      </c>
      <c r="K38" s="4">
        <f t="shared" si="27"/>
        <v>0</v>
      </c>
      <c r="L38" s="4">
        <f t="shared" si="28"/>
        <v>0</v>
      </c>
      <c r="M38" s="5">
        <f t="shared" si="12"/>
        <v>2.305674157303371</v>
      </c>
      <c r="N38" s="8">
        <f t="shared" si="0"/>
        <v>1.645</v>
      </c>
      <c r="O38" s="12">
        <f t="shared" si="29"/>
        <v>1.820249516076303E-2</v>
      </c>
      <c r="P38" s="7">
        <f t="shared" si="30"/>
        <v>4.2104145366466679E-2</v>
      </c>
      <c r="Q38" s="7">
        <f t="shared" si="1"/>
        <v>4.3321938482616014E-2</v>
      </c>
      <c r="R38" s="7">
        <f t="shared" si="2"/>
        <v>1.6564270596294357E-2</v>
      </c>
      <c r="S38" s="7">
        <f t="shared" si="3"/>
        <v>0</v>
      </c>
      <c r="T38" s="7">
        <f t="shared" si="4"/>
        <v>0</v>
      </c>
      <c r="U38" s="7">
        <f t="shared" si="5"/>
        <v>0</v>
      </c>
      <c r="V38" s="8">
        <f t="shared" si="6"/>
        <v>-2.5150613834055084E-2</v>
      </c>
      <c r="W38" s="8">
        <f t="shared" si="13"/>
        <v>0.3861977461048951</v>
      </c>
      <c r="X38" s="2">
        <f t="shared" si="31"/>
        <v>0.41134835993895019</v>
      </c>
      <c r="Y38" s="13">
        <f>SUMPRODUCT($W$28:W38,$O$28:O38)/SUM($O$28:O38)</f>
        <v>0.38439003977310932</v>
      </c>
      <c r="Z38" s="5">
        <f t="shared" si="14"/>
        <v>0.49222222222222228</v>
      </c>
      <c r="AA38" s="8">
        <f t="shared" si="15"/>
        <v>1.07</v>
      </c>
      <c r="AB38" s="10">
        <f t="shared" si="16"/>
        <v>1.5475795177369316</v>
      </c>
      <c r="AC38" s="10">
        <f t="shared" si="17"/>
        <v>0.75170632080637712</v>
      </c>
      <c r="AD38" s="5">
        <f>SUMPRODUCT(AB$28:AB38,$B$28:$B38)/SUM($B$28:$B38)</f>
        <v>1.5364260380440813</v>
      </c>
      <c r="AE38" s="5">
        <f t="shared" si="18"/>
        <v>0.83666666666666689</v>
      </c>
      <c r="AF38" s="8">
        <f t="shared" si="7"/>
        <v>3.13</v>
      </c>
      <c r="AG38" s="10">
        <f t="shared" si="19"/>
        <v>0.63146335727237868</v>
      </c>
      <c r="AH38" s="10">
        <f t="shared" si="20"/>
        <v>0.51205292690278181</v>
      </c>
      <c r="AI38" s="5">
        <f>SUMPRODUCT(AG$28:AG38,$B$28:$B38)/SUM($B$28:$B38)</f>
        <v>0.5584589222286328</v>
      </c>
      <c r="AJ38" s="5">
        <f t="shared" si="21"/>
        <v>1.8413469616209486</v>
      </c>
      <c r="AK38" s="7">
        <f>SUMPRODUCT($O$28:O38,$B$28:B38)/SUMPRODUCT($B$28:B38)</f>
        <v>1.7941137750101456E-2</v>
      </c>
    </row>
    <row r="39" spans="1:37">
      <c r="A39" s="1">
        <v>0.12</v>
      </c>
      <c r="B39" s="2">
        <f t="shared" si="8"/>
        <v>1.1235955056179775E-2</v>
      </c>
      <c r="C39" s="4">
        <f t="shared" si="22"/>
        <v>0.9438202247191011</v>
      </c>
      <c r="D39" s="4">
        <f t="shared" si="23"/>
        <v>4.4943820224719128E-2</v>
      </c>
      <c r="E39" s="4">
        <f t="shared" si="9"/>
        <v>0</v>
      </c>
      <c r="F39" s="4">
        <f t="shared" si="10"/>
        <v>0</v>
      </c>
      <c r="G39" s="4">
        <f t="shared" si="11"/>
        <v>0</v>
      </c>
      <c r="H39" s="4">
        <f t="shared" si="24"/>
        <v>0.95454545454545459</v>
      </c>
      <c r="I39" s="4">
        <f t="shared" si="25"/>
        <v>4.5454545454545484E-2</v>
      </c>
      <c r="J39" s="4">
        <f t="shared" si="26"/>
        <v>0</v>
      </c>
      <c r="K39" s="4">
        <f t="shared" si="27"/>
        <v>0</v>
      </c>
      <c r="L39" s="4">
        <f t="shared" si="28"/>
        <v>0</v>
      </c>
      <c r="M39" s="5">
        <f t="shared" si="12"/>
        <v>2.3131818181818184</v>
      </c>
      <c r="N39" s="8">
        <f t="shared" si="0"/>
        <v>1.645</v>
      </c>
      <c r="O39" s="12">
        <f t="shared" si="29"/>
        <v>1.825903686529445E-2</v>
      </c>
      <c r="P39" s="7">
        <f t="shared" si="30"/>
        <v>4.2375112508525457E-2</v>
      </c>
      <c r="Q39" s="7">
        <f t="shared" si="1"/>
        <v>4.3456507739400789E-2</v>
      </c>
      <c r="R39" s="7">
        <f t="shared" si="2"/>
        <v>1.661572354741795E-2</v>
      </c>
      <c r="S39" s="7">
        <f t="shared" si="3"/>
        <v>0</v>
      </c>
      <c r="T39" s="7">
        <f t="shared" si="4"/>
        <v>0</v>
      </c>
      <c r="U39" s="7">
        <f t="shared" si="5"/>
        <v>0</v>
      </c>
      <c r="V39" s="8">
        <f t="shared" si="6"/>
        <v>-2.4893731360498505E-2</v>
      </c>
      <c r="W39" s="8">
        <f t="shared" si="13"/>
        <v>0.38657592639992999</v>
      </c>
      <c r="X39" s="2">
        <f t="shared" si="31"/>
        <v>0.41146965776042849</v>
      </c>
      <c r="Y39" s="13">
        <f>SUMPRODUCT($W$28:W39,$O$28:O39)/SUM($O$28:O39)</f>
        <v>0.384575202366434</v>
      </c>
      <c r="Z39" s="5">
        <f t="shared" si="14"/>
        <v>0.48573033707865176</v>
      </c>
      <c r="AA39" s="8">
        <f t="shared" si="15"/>
        <v>1.07</v>
      </c>
      <c r="AB39" s="10">
        <f t="shared" si="16"/>
        <v>1.5500894937851613</v>
      </c>
      <c r="AC39" s="10">
        <f t="shared" si="17"/>
        <v>0.74263378474980002</v>
      </c>
      <c r="AD39" s="5">
        <f>SUMPRODUCT(AB$28:AB39,$B$28:$B39)/SUM($B$28:$B39)</f>
        <v>1.5376334086152716</v>
      </c>
      <c r="AE39" s="5">
        <f t="shared" si="18"/>
        <v>0.81089887640449465</v>
      </c>
      <c r="AF39" s="8">
        <f t="shared" si="7"/>
        <v>3.13</v>
      </c>
      <c r="AG39" s="10">
        <f t="shared" si="19"/>
        <v>0.65066691168400292</v>
      </c>
      <c r="AH39" s="10">
        <f t="shared" si="20"/>
        <v>0.51047776798481348</v>
      </c>
      <c r="AI39" s="5">
        <f>SUMPRODUCT(AG$28:AG39,$B$28:$B39)/SUM($B$28:$B39)</f>
        <v>0.56660687652414354</v>
      </c>
      <c r="AJ39" s="5">
        <f t="shared" si="21"/>
        <v>1.8162940919720869</v>
      </c>
      <c r="AK39" s="7">
        <f>SUMPRODUCT($O$28:O39,$B$28:B39)/SUMPRODUCT($B$28:B39)</f>
        <v>1.796922888923674E-2</v>
      </c>
    </row>
    <row r="40" spans="1:37">
      <c r="A40" s="1">
        <v>0.13</v>
      </c>
      <c r="B40" s="2">
        <f t="shared" si="8"/>
        <v>1.1363636363636364E-2</v>
      </c>
      <c r="C40" s="4">
        <f t="shared" si="22"/>
        <v>0.94886363636363635</v>
      </c>
      <c r="D40" s="4">
        <f t="shared" si="23"/>
        <v>3.97727272727273E-2</v>
      </c>
      <c r="E40" s="4">
        <f t="shared" si="9"/>
        <v>0</v>
      </c>
      <c r="F40" s="4">
        <f t="shared" si="10"/>
        <v>0</v>
      </c>
      <c r="G40" s="4">
        <f t="shared" si="11"/>
        <v>0</v>
      </c>
      <c r="H40" s="4">
        <f t="shared" si="24"/>
        <v>0.95977011494252873</v>
      </c>
      <c r="I40" s="4">
        <f t="shared" si="25"/>
        <v>4.0229885057471292E-2</v>
      </c>
      <c r="J40" s="4">
        <f t="shared" si="26"/>
        <v>0</v>
      </c>
      <c r="K40" s="4">
        <f t="shared" si="27"/>
        <v>0</v>
      </c>
      <c r="L40" s="4">
        <f t="shared" si="28"/>
        <v>0</v>
      </c>
      <c r="M40" s="5">
        <f t="shared" si="12"/>
        <v>2.3208620689655168</v>
      </c>
      <c r="N40" s="8">
        <f t="shared" si="0"/>
        <v>1.645</v>
      </c>
      <c r="O40" s="12">
        <f t="shared" si="29"/>
        <v>1.8316194856953134E-2</v>
      </c>
      <c r="P40" s="7">
        <f t="shared" si="30"/>
        <v>4.2651651791876861E-2</v>
      </c>
      <c r="Q40" s="7">
        <f t="shared" si="1"/>
        <v>4.3592543759548456E-2</v>
      </c>
      <c r="R40" s="7">
        <f t="shared" si="2"/>
        <v>1.6667737319827354E-2</v>
      </c>
      <c r="S40" s="7">
        <f t="shared" si="3"/>
        <v>0</v>
      </c>
      <c r="T40" s="7">
        <f t="shared" si="4"/>
        <v>0</v>
      </c>
      <c r="U40" s="7">
        <f t="shared" si="5"/>
        <v>0</v>
      </c>
      <c r="V40" s="8">
        <f t="shared" si="6"/>
        <v>-2.4632663247747207E-2</v>
      </c>
      <c r="W40" s="8">
        <f t="shared" si="13"/>
        <v>0.38695798551884647</v>
      </c>
      <c r="X40" s="2">
        <f t="shared" si="31"/>
        <v>0.41159064876659368</v>
      </c>
      <c r="Y40" s="13">
        <f>SUMPRODUCT($W$28:W40,$O$28:O40)/SUM($O$28:O40)</f>
        <v>0.3847618181789309</v>
      </c>
      <c r="Z40" s="5">
        <f t="shared" si="14"/>
        <v>0.47909090909090918</v>
      </c>
      <c r="AA40" s="8">
        <f t="shared" si="15"/>
        <v>1.07</v>
      </c>
      <c r="AB40" s="10">
        <f t="shared" si="16"/>
        <v>1.5526674520784602</v>
      </c>
      <c r="AC40" s="10">
        <f t="shared" si="17"/>
        <v>0.73332305294142452</v>
      </c>
      <c r="AD40" s="5">
        <f>SUMPRODUCT(AB$28:AB40,$B$28:$B40)/SUM($B$28:$B40)</f>
        <v>1.538866763666374</v>
      </c>
      <c r="AE40" s="5">
        <f t="shared" si="18"/>
        <v>0.78454545454545466</v>
      </c>
      <c r="AF40" s="8">
        <f t="shared" si="7"/>
        <v>3.13</v>
      </c>
      <c r="AG40" s="10">
        <f t="shared" si="19"/>
        <v>0.6713801163154024</v>
      </c>
      <c r="AH40" s="10">
        <f t="shared" si="20"/>
        <v>0.50862831570515155</v>
      </c>
      <c r="AI40" s="5">
        <f>SUMPRODUCT(AG$28:AG40,$B$28:$B40)/SUM($B$28:$B40)</f>
        <v>0.57520220916591125</v>
      </c>
      <c r="AJ40" s="5">
        <f t="shared" si="21"/>
        <v>1.7905880397228813</v>
      </c>
      <c r="AK40" s="7">
        <f>SUMPRODUCT($O$28:O40,$B$28:B40)/SUMPRODUCT($B$28:B40)</f>
        <v>1.7997693103131786E-2</v>
      </c>
    </row>
    <row r="41" spans="1:37">
      <c r="A41" s="1">
        <v>0.14000000000000001</v>
      </c>
      <c r="B41" s="2">
        <f t="shared" si="8"/>
        <v>1.1494252873563218E-2</v>
      </c>
      <c r="C41" s="4">
        <f t="shared" si="22"/>
        <v>0.95402298850574707</v>
      </c>
      <c r="D41" s="4">
        <f t="shared" si="23"/>
        <v>3.4482758620689682E-2</v>
      </c>
      <c r="E41" s="4">
        <f t="shared" si="9"/>
        <v>0</v>
      </c>
      <c r="F41" s="4">
        <f t="shared" si="10"/>
        <v>0</v>
      </c>
      <c r="G41" s="4">
        <f t="shared" si="11"/>
        <v>0</v>
      </c>
      <c r="H41" s="4">
        <f t="shared" si="24"/>
        <v>0.96511627906976738</v>
      </c>
      <c r="I41" s="4">
        <f t="shared" si="25"/>
        <v>3.4883720930232585E-2</v>
      </c>
      <c r="J41" s="4">
        <f t="shared" si="26"/>
        <v>0</v>
      </c>
      <c r="K41" s="4">
        <f t="shared" si="27"/>
        <v>0</v>
      </c>
      <c r="L41" s="4">
        <f t="shared" si="28"/>
        <v>0</v>
      </c>
      <c r="M41" s="5">
        <f t="shared" si="12"/>
        <v>2.3287209302325582</v>
      </c>
      <c r="N41" s="8">
        <f t="shared" si="0"/>
        <v>1.645</v>
      </c>
      <c r="O41" s="12">
        <f t="shared" si="29"/>
        <v>1.8373980379273094E-2</v>
      </c>
      <c r="P41" s="7">
        <f t="shared" si="30"/>
        <v>4.2933950296674579E-2</v>
      </c>
      <c r="Q41" s="7">
        <f t="shared" si="1"/>
        <v>4.373007330266996E-2</v>
      </c>
      <c r="R41" s="7">
        <f t="shared" si="2"/>
        <v>1.6720322145138515E-2</v>
      </c>
      <c r="S41" s="7">
        <f t="shared" si="3"/>
        <v>0</v>
      </c>
      <c r="T41" s="7">
        <f t="shared" si="4"/>
        <v>0</v>
      </c>
      <c r="U41" s="7">
        <f t="shared" si="5"/>
        <v>0</v>
      </c>
      <c r="V41" s="8">
        <f t="shared" si="6"/>
        <v>-2.436730635439496E-2</v>
      </c>
      <c r="W41" s="8">
        <f t="shared" si="13"/>
        <v>0.38734400028491417</v>
      </c>
      <c r="X41" s="2">
        <f t="shared" si="31"/>
        <v>0.4117113066393091</v>
      </c>
      <c r="Y41" s="13">
        <f>SUMPRODUCT($W$28:W41,$O$28:O41)/SUM($O$28:O41)</f>
        <v>0.38494991101411397</v>
      </c>
      <c r="Z41" s="5">
        <f t="shared" si="14"/>
        <v>0.47229885057471266</v>
      </c>
      <c r="AA41" s="8">
        <f t="shared" si="15"/>
        <v>1.07</v>
      </c>
      <c r="AB41" s="10">
        <f t="shared" si="16"/>
        <v>1.5553170552390037</v>
      </c>
      <c r="AC41" s="10">
        <f t="shared" si="17"/>
        <v>0.72376498314726656</v>
      </c>
      <c r="AD41" s="5">
        <f>SUMPRODUCT(AB$28:AB41,$B$28:$B41)/SUM($B$28:$B41)</f>
        <v>1.5401272226616061</v>
      </c>
      <c r="AE41" s="5">
        <f t="shared" si="18"/>
        <v>0.75758620689655198</v>
      </c>
      <c r="AF41" s="8">
        <f t="shared" si="7"/>
        <v>3.13</v>
      </c>
      <c r="AG41" s="10">
        <f t="shared" si="19"/>
        <v>0.69380155952254885</v>
      </c>
      <c r="AH41" s="10">
        <f t="shared" si="20"/>
        <v>0.50647513845146086</v>
      </c>
      <c r="AI41" s="5">
        <f>SUMPRODUCT(AG$28:AG41,$B$28:$B41)/SUM($B$28:$B41)</f>
        <v>0.58428956286573552</v>
      </c>
      <c r="AJ41" s="5">
        <f t="shared" si="21"/>
        <v>1.7641831652564952</v>
      </c>
      <c r="AK41" s="7">
        <f>SUMPRODUCT($O$28:O41,$B$28:B41)/SUMPRODUCT($B$28:B41)</f>
        <v>1.8026525095556339E-2</v>
      </c>
    </row>
    <row r="42" spans="1:37">
      <c r="A42" s="1">
        <v>0.15</v>
      </c>
      <c r="B42" s="2">
        <f t="shared" si="8"/>
        <v>1.1627906976744186E-2</v>
      </c>
      <c r="C42" s="4">
        <f t="shared" si="22"/>
        <v>0.95930232558139528</v>
      </c>
      <c r="D42" s="4">
        <f t="shared" si="23"/>
        <v>2.9069767441860492E-2</v>
      </c>
      <c r="E42" s="4">
        <f t="shared" si="9"/>
        <v>0</v>
      </c>
      <c r="F42" s="4">
        <f t="shared" si="10"/>
        <v>0</v>
      </c>
      <c r="G42" s="4">
        <f t="shared" si="11"/>
        <v>0</v>
      </c>
      <c r="H42" s="4">
        <f t="shared" si="24"/>
        <v>0.97058823529411764</v>
      </c>
      <c r="I42" s="4">
        <f t="shared" si="25"/>
        <v>2.941176470588238E-2</v>
      </c>
      <c r="J42" s="4">
        <f t="shared" si="26"/>
        <v>0</v>
      </c>
      <c r="K42" s="4">
        <f t="shared" si="27"/>
        <v>0</v>
      </c>
      <c r="L42" s="4">
        <f t="shared" si="28"/>
        <v>0</v>
      </c>
      <c r="M42" s="5">
        <f t="shared" si="12"/>
        <v>2.3367647058823531</v>
      </c>
      <c r="N42" s="8">
        <f t="shared" si="0"/>
        <v>1.645</v>
      </c>
      <c r="O42" s="12">
        <f t="shared" si="29"/>
        <v>1.8432404950905177E-2</v>
      </c>
      <c r="P42" s="7">
        <f t="shared" si="30"/>
        <v>4.3222203771330694E-2</v>
      </c>
      <c r="Q42" s="7">
        <f t="shared" si="1"/>
        <v>4.3869123783154322E-2</v>
      </c>
      <c r="R42" s="7">
        <f t="shared" si="2"/>
        <v>1.6773488505323713E-2</v>
      </c>
      <c r="S42" s="7">
        <f t="shared" si="3"/>
        <v>0</v>
      </c>
      <c r="T42" s="7">
        <f t="shared" si="4"/>
        <v>0</v>
      </c>
      <c r="U42" s="7">
        <f t="shared" si="5"/>
        <v>0</v>
      </c>
      <c r="V42" s="8">
        <f t="shared" si="6"/>
        <v>-2.4097554122192475E-2</v>
      </c>
      <c r="W42" s="8">
        <f t="shared" si="13"/>
        <v>0.38773404975812675</v>
      </c>
      <c r="X42" s="2">
        <f t="shared" si="31"/>
        <v>0.41183160388031925</v>
      </c>
      <c r="Y42" s="13">
        <f>SUMPRODUCT($W$28:W42,$O$28:O42)/SUM($O$28:O42)</f>
        <v>0.38513950530529628</v>
      </c>
      <c r="Z42" s="5">
        <f t="shared" si="14"/>
        <v>0.46534883720930231</v>
      </c>
      <c r="AA42" s="8">
        <f t="shared" si="15"/>
        <v>1.07</v>
      </c>
      <c r="AB42" s="10">
        <f t="shared" si="16"/>
        <v>1.558042266599873</v>
      </c>
      <c r="AC42" s="10">
        <f t="shared" si="17"/>
        <v>0.71394995628311819</v>
      </c>
      <c r="AD42" s="5">
        <f>SUMPRODUCT(AB$28:AB42,$B$28:$B42)/SUM($B$28:$B42)</f>
        <v>1.5414159800952194</v>
      </c>
      <c r="AE42" s="5">
        <f t="shared" si="18"/>
        <v>0.7300000000000002</v>
      </c>
      <c r="AF42" s="8">
        <f t="shared" si="7"/>
        <v>3.13</v>
      </c>
      <c r="AG42" s="10">
        <f t="shared" si="19"/>
        <v>0.71816754998888077</v>
      </c>
      <c r="AH42" s="10">
        <f t="shared" si="20"/>
        <v>0.50398463949219707</v>
      </c>
      <c r="AI42" s="5">
        <f>SUMPRODUCT(AG$28:AG42,$B$28:$B42)/SUM($B$28:$B42)</f>
        <v>0.59392036543014337</v>
      </c>
      <c r="AJ42" s="5">
        <f t="shared" si="21"/>
        <v>1.7370281012059379</v>
      </c>
      <c r="AK42" s="7">
        <f>SUMPRODUCT($O$28:O42,$B$28:B42)/SUMPRODUCT($B$28:B42)</f>
        <v>1.8055722940816289E-2</v>
      </c>
    </row>
    <row r="43" spans="1:37">
      <c r="A43" s="1">
        <v>0.16</v>
      </c>
      <c r="B43" s="2">
        <f t="shared" si="8"/>
        <v>1.1764705882352941E-2</v>
      </c>
      <c r="C43" s="4">
        <f t="shared" si="22"/>
        <v>0.96470588235294119</v>
      </c>
      <c r="D43" s="4">
        <f t="shared" si="23"/>
        <v>2.352941176470591E-2</v>
      </c>
      <c r="E43" s="4">
        <f t="shared" si="9"/>
        <v>0</v>
      </c>
      <c r="F43" s="4">
        <f t="shared" si="10"/>
        <v>0</v>
      </c>
      <c r="G43" s="4">
        <f t="shared" si="11"/>
        <v>0</v>
      </c>
      <c r="H43" s="4">
        <f t="shared" si="24"/>
        <v>0.97619047619047616</v>
      </c>
      <c r="I43" s="4">
        <f t="shared" si="25"/>
        <v>2.3809523809523836E-2</v>
      </c>
      <c r="J43" s="4">
        <f t="shared" si="26"/>
        <v>0</v>
      </c>
      <c r="K43" s="4">
        <f t="shared" si="27"/>
        <v>0</v>
      </c>
      <c r="L43" s="4">
        <f t="shared" si="28"/>
        <v>0</v>
      </c>
      <c r="M43" s="5">
        <f t="shared" si="12"/>
        <v>2.3449999999999998</v>
      </c>
      <c r="N43" s="8">
        <f t="shared" si="0"/>
        <v>1.645</v>
      </c>
      <c r="O43" s="12">
        <f t="shared" si="29"/>
        <v>1.849148037327919E-2</v>
      </c>
      <c r="P43" s="7">
        <f t="shared" si="30"/>
        <v>4.3516617145117016E-2</v>
      </c>
      <c r="Q43" s="7">
        <f t="shared" si="1"/>
        <v>4.4009723288404468E-2</v>
      </c>
      <c r="R43" s="7">
        <f t="shared" si="2"/>
        <v>1.6827247139684063E-2</v>
      </c>
      <c r="S43" s="7">
        <f t="shared" si="3"/>
        <v>0</v>
      </c>
      <c r="T43" s="7">
        <f t="shared" si="4"/>
        <v>0</v>
      </c>
      <c r="U43" s="7">
        <f t="shared" si="5"/>
        <v>0</v>
      </c>
      <c r="V43" s="8">
        <f t="shared" si="6"/>
        <v>-2.3823296433375378E-2</v>
      </c>
      <c r="W43" s="8">
        <f t="shared" si="13"/>
        <v>0.38812821532108005</v>
      </c>
      <c r="X43" s="2">
        <f t="shared" si="31"/>
        <v>0.41195151175445544</v>
      </c>
      <c r="Y43" s="13">
        <f>SUMPRODUCT($W$28:W43,$O$28:O43)/SUM($O$28:O43)</f>
        <v>0.38533062612615609</v>
      </c>
      <c r="Z43" s="5">
        <f t="shared" si="14"/>
        <v>0.45823529411764713</v>
      </c>
      <c r="AA43" s="8">
        <f t="shared" si="15"/>
        <v>1.07</v>
      </c>
      <c r="AB43" s="10">
        <f t="shared" si="16"/>
        <v>1.5608473838494095</v>
      </c>
      <c r="AC43" s="10">
        <f t="shared" si="17"/>
        <v>0.7038678440501861</v>
      </c>
      <c r="AD43" s="5">
        <f>SUMPRODUCT(AB$28:AB43,$B$28:$B43)/SUM($B$28:$B43)</f>
        <v>1.5427343125052135</v>
      </c>
      <c r="AE43" s="5">
        <f t="shared" si="18"/>
        <v>0.70176470588235307</v>
      </c>
      <c r="AF43" s="8">
        <f t="shared" si="7"/>
        <v>3.13</v>
      </c>
      <c r="AG43" s="10">
        <f t="shared" si="19"/>
        <v>0.74476172386712003</v>
      </c>
      <c r="AH43" s="10">
        <f t="shared" si="20"/>
        <v>0.50111824563059082</v>
      </c>
      <c r="AI43" s="5">
        <f>SUMPRODUCT(AG$28:AG43,$B$28:$B43)/SUM($B$28:$B43)</f>
        <v>0.60415426587864496</v>
      </c>
      <c r="AJ43" s="5">
        <f t="shared" si="21"/>
        <v>1.7090646733949311</v>
      </c>
      <c r="AK43" s="7">
        <f>SUMPRODUCT($O$28:O43,$B$28:B43)/SUMPRODUCT($B$28:B43)</f>
        <v>1.8085287101665345E-2</v>
      </c>
    </row>
    <row r="44" spans="1:37">
      <c r="A44" s="1">
        <v>0.17</v>
      </c>
      <c r="B44" s="2">
        <f t="shared" si="8"/>
        <v>1.1904761904761906E-2</v>
      </c>
      <c r="C44" s="4">
        <f t="shared" si="22"/>
        <v>0.97023809523809523</v>
      </c>
      <c r="D44" s="4">
        <f t="shared" si="23"/>
        <v>1.7857142857142884E-2</v>
      </c>
      <c r="E44" s="4">
        <f t="shared" si="9"/>
        <v>0</v>
      </c>
      <c r="F44" s="4">
        <f t="shared" si="10"/>
        <v>0</v>
      </c>
      <c r="G44" s="4">
        <f t="shared" si="11"/>
        <v>0</v>
      </c>
      <c r="H44" s="4">
        <f t="shared" si="24"/>
        <v>0.98192771084337349</v>
      </c>
      <c r="I44" s="4">
        <f t="shared" si="25"/>
        <v>1.8072289156626533E-2</v>
      </c>
      <c r="J44" s="4">
        <f t="shared" si="26"/>
        <v>0</v>
      </c>
      <c r="K44" s="4">
        <f t="shared" si="27"/>
        <v>0</v>
      </c>
      <c r="L44" s="4">
        <f t="shared" si="28"/>
        <v>0</v>
      </c>
      <c r="M44" s="5">
        <f t="shared" si="12"/>
        <v>2.3534337349397587</v>
      </c>
      <c r="N44" s="8">
        <f t="shared" si="0"/>
        <v>1.645</v>
      </c>
      <c r="O44" s="12">
        <f t="shared" si="29"/>
        <v>1.8551218738438249E-2</v>
      </c>
      <c r="P44" s="7">
        <f t="shared" si="30"/>
        <v>4.3817405077727606E-2</v>
      </c>
      <c r="Q44" s="7">
        <f t="shared" si="1"/>
        <v>4.4151900597483029E-2</v>
      </c>
      <c r="R44" s="7">
        <f t="shared" si="2"/>
        <v>1.6881609051978809E-2</v>
      </c>
      <c r="S44" s="7">
        <f t="shared" si="3"/>
        <v>0</v>
      </c>
      <c r="T44" s="7">
        <f t="shared" si="4"/>
        <v>0</v>
      </c>
      <c r="U44" s="7">
        <f t="shared" si="5"/>
        <v>0</v>
      </c>
      <c r="V44" s="8">
        <f t="shared" si="6"/>
        <v>-2.3544419460783186E-2</v>
      </c>
      <c r="W44" s="8">
        <f t="shared" si="13"/>
        <v>0.38852658076895152</v>
      </c>
      <c r="X44" s="2">
        <f t="shared" si="31"/>
        <v>0.4120710002297347</v>
      </c>
      <c r="Y44" s="13">
        <f>SUMPRODUCT($W$28:W44,$O$28:O44)/SUM($O$28:O44)</f>
        <v>0.38552329920551148</v>
      </c>
      <c r="Z44" s="5">
        <f t="shared" si="14"/>
        <v>0.45095238095238099</v>
      </c>
      <c r="AA44" s="8">
        <f t="shared" si="15"/>
        <v>1.07</v>
      </c>
      <c r="AB44" s="10">
        <f t="shared" si="16"/>
        <v>1.5637370774984298</v>
      </c>
      <c r="AC44" s="10">
        <f t="shared" si="17"/>
        <v>0.69350797376767703</v>
      </c>
      <c r="AD44" s="5">
        <f>SUMPRODUCT(AB$28:AB44,$B$28:$B44)/SUM($B$28:$B44)</f>
        <v>1.5440835863454938</v>
      </c>
      <c r="AE44" s="5">
        <f t="shared" si="18"/>
        <v>0.67285714285714304</v>
      </c>
      <c r="AF44" s="8">
        <f t="shared" si="7"/>
        <v>3.13</v>
      </c>
      <c r="AG44" s="10">
        <f t="shared" si="19"/>
        <v>0.77392779247967669</v>
      </c>
      <c r="AH44" s="10">
        <f t="shared" si="20"/>
        <v>0.49783138362036083</v>
      </c>
      <c r="AI44" s="5">
        <f>SUMPRODUCT(AG$28:AG44,$B$28:$B44)/SUM($B$28:$B44)</f>
        <v>0.61506097165233298</v>
      </c>
      <c r="AJ44" s="5">
        <f t="shared" si="21"/>
        <v>1.6802265434147494</v>
      </c>
      <c r="AK44" s="7">
        <f>SUMPRODUCT($O$28:O44,$B$28:B44)/SUMPRODUCT($B$28:B44)</f>
        <v>1.8115219797148998E-2</v>
      </c>
    </row>
    <row r="45" spans="1:37">
      <c r="A45" s="1">
        <v>0.18</v>
      </c>
      <c r="B45" s="2">
        <f t="shared" si="8"/>
        <v>1.2048192771084338E-2</v>
      </c>
      <c r="C45" s="4">
        <f t="shared" si="22"/>
        <v>0.97590361445783136</v>
      </c>
      <c r="D45" s="4">
        <f t="shared" si="23"/>
        <v>1.2048192771084364E-2</v>
      </c>
      <c r="E45" s="4">
        <f t="shared" si="9"/>
        <v>0</v>
      </c>
      <c r="F45" s="4">
        <f t="shared" si="10"/>
        <v>0</v>
      </c>
      <c r="G45" s="4">
        <f t="shared" si="11"/>
        <v>0</v>
      </c>
      <c r="H45" s="4">
        <f t="shared" si="24"/>
        <v>0.98780487804878048</v>
      </c>
      <c r="I45" s="4">
        <f t="shared" si="25"/>
        <v>1.2195121951219539E-2</v>
      </c>
      <c r="J45" s="4">
        <f t="shared" si="26"/>
        <v>0</v>
      </c>
      <c r="K45" s="4">
        <f t="shared" si="27"/>
        <v>0</v>
      </c>
      <c r="L45" s="4">
        <f t="shared" si="28"/>
        <v>0</v>
      </c>
      <c r="M45" s="5">
        <f t="shared" si="12"/>
        <v>2.3620731707317075</v>
      </c>
      <c r="N45" s="8">
        <f t="shared" si="0"/>
        <v>1.645</v>
      </c>
      <c r="O45" s="12">
        <f t="shared" si="29"/>
        <v>1.8611632437039755E-2</v>
      </c>
      <c r="P45" s="7">
        <f t="shared" si="30"/>
        <v>4.4124792548955509E-2</v>
      </c>
      <c r="Q45" s="7">
        <f t="shared" si="1"/>
        <v>4.4295685200154616E-2</v>
      </c>
      <c r="R45" s="7">
        <f t="shared" si="2"/>
        <v>1.6936585517706177E-2</v>
      </c>
      <c r="S45" s="7">
        <f t="shared" si="3"/>
        <v>0</v>
      </c>
      <c r="T45" s="7">
        <f t="shared" si="4"/>
        <v>0</v>
      </c>
      <c r="U45" s="7">
        <f t="shared" si="5"/>
        <v>0</v>
      </c>
      <c r="V45" s="8">
        <f t="shared" si="6"/>
        <v>-2.3260805510340675E-2</v>
      </c>
      <c r="W45" s="8">
        <f t="shared" si="13"/>
        <v>0.38892923240381816</v>
      </c>
      <c r="X45" s="2">
        <f t="shared" si="31"/>
        <v>0.41219003791415881</v>
      </c>
      <c r="Y45" s="13">
        <f>SUMPRODUCT($W$28:W45,$O$28:O45)/SUM($O$28:O45)</f>
        <v>0.38571755094503718</v>
      </c>
      <c r="Z45" s="5">
        <f t="shared" si="14"/>
        <v>0.4434939759036145</v>
      </c>
      <c r="AA45" s="8">
        <f t="shared" si="15"/>
        <v>1.07</v>
      </c>
      <c r="AB45" s="10">
        <f t="shared" si="16"/>
        <v>1.5667164350222424</v>
      </c>
      <c r="AC45" s="10">
        <f t="shared" si="17"/>
        <v>0.68285909009384094</v>
      </c>
      <c r="AD45" s="5">
        <f>SUMPRODUCT(AB$28:AB45,$B$28:$B45)/SUM($B$28:$B45)</f>
        <v>1.5454652668484021</v>
      </c>
      <c r="AE45" s="5">
        <f t="shared" si="18"/>
        <v>0.64325301204819296</v>
      </c>
      <c r="AF45" s="8">
        <f t="shared" si="7"/>
        <v>3.13</v>
      </c>
      <c r="AG45" s="10">
        <f t="shared" si="19"/>
        <v>0.80608671167557433</v>
      </c>
      <c r="AH45" s="10">
        <f t="shared" si="20"/>
        <v>0.49407217230261435</v>
      </c>
      <c r="AI45" s="5">
        <f>SUMPRODUCT(AG$28:AG45,$B$28:$B45)/SUM($B$28:$B45)</f>
        <v>0.62672262963950964</v>
      </c>
      <c r="AJ45" s="5">
        <f t="shared" si="21"/>
        <v>1.6504374794587651</v>
      </c>
      <c r="AK45" s="7">
        <f>SUMPRODUCT($O$28:O45,$B$28:B45)/SUMPRODUCT($B$28:B45)</f>
        <v>1.8145524584484009E-2</v>
      </c>
    </row>
    <row r="46" spans="1:37">
      <c r="A46" s="1">
        <v>0.19</v>
      </c>
      <c r="B46" s="2">
        <f t="shared" si="8"/>
        <v>1.2195121951219511E-2</v>
      </c>
      <c r="C46" s="4">
        <f t="shared" si="22"/>
        <v>0.98170731707317072</v>
      </c>
      <c r="D46" s="4">
        <f t="shared" si="23"/>
        <v>6.0975609756097832E-3</v>
      </c>
      <c r="E46" s="4">
        <f t="shared" si="9"/>
        <v>0</v>
      </c>
      <c r="F46" s="4">
        <f t="shared" si="10"/>
        <v>0</v>
      </c>
      <c r="G46" s="4">
        <f t="shared" si="11"/>
        <v>0</v>
      </c>
      <c r="H46" s="4">
        <f t="shared" si="24"/>
        <v>0.99382716049382713</v>
      </c>
      <c r="I46" s="4">
        <f t="shared" si="25"/>
        <v>6.1728395061728669E-3</v>
      </c>
      <c r="J46" s="4">
        <f t="shared" si="26"/>
        <v>0</v>
      </c>
      <c r="K46" s="4">
        <f t="shared" si="27"/>
        <v>0</v>
      </c>
      <c r="L46" s="4">
        <f t="shared" si="28"/>
        <v>0</v>
      </c>
      <c r="M46" s="5">
        <f t="shared" si="12"/>
        <v>2.3709259259259259</v>
      </c>
      <c r="N46" s="8">
        <f t="shared" si="0"/>
        <v>1.645</v>
      </c>
      <c r="O46" s="12">
        <f t="shared" si="29"/>
        <v>1.867273416651535E-2</v>
      </c>
      <c r="P46" s="7">
        <f t="shared" si="30"/>
        <v>4.4439015491948598E-2</v>
      </c>
      <c r="Q46" s="7">
        <f t="shared" si="1"/>
        <v>4.444110731630653E-2</v>
      </c>
      <c r="R46" s="7">
        <f t="shared" si="2"/>
        <v>1.699218809152897E-2</v>
      </c>
      <c r="S46" s="7">
        <f t="shared" si="3"/>
        <v>0</v>
      </c>
      <c r="T46" s="7">
        <f t="shared" si="4"/>
        <v>0</v>
      </c>
      <c r="U46" s="7">
        <f t="shared" si="5"/>
        <v>0</v>
      </c>
      <c r="V46" s="8">
        <f t="shared" si="6"/>
        <v>-2.2972332855443707E-2</v>
      </c>
      <c r="W46" s="8">
        <f t="shared" si="13"/>
        <v>0.38933625913356235</v>
      </c>
      <c r="X46" s="2">
        <f t="shared" si="31"/>
        <v>0.41230859198900605</v>
      </c>
      <c r="Y46" s="13">
        <f>SUMPRODUCT($W$28:W46,$O$28:O46)/SUM($O$28:O46)</f>
        <v>0.38591340843920929</v>
      </c>
      <c r="Z46" s="5">
        <f t="shared" si="14"/>
        <v>0.43585365853658542</v>
      </c>
      <c r="AA46" s="8">
        <f t="shared" si="15"/>
        <v>1.07</v>
      </c>
      <c r="AB46" s="10">
        <f t="shared" si="16"/>
        <v>1.5697910117099789</v>
      </c>
      <c r="AC46" s="10">
        <f t="shared" si="17"/>
        <v>0.67190931328376524</v>
      </c>
      <c r="AD46" s="5">
        <f>SUMPRODUCT(AB$28:AB46,$B$28:$B46)/SUM($B$28:$B46)</f>
        <v>1.5468809280342721</v>
      </c>
      <c r="AE46" s="5">
        <f t="shared" si="18"/>
        <v>0.61292682926829289</v>
      </c>
      <c r="AF46" s="8">
        <f t="shared" si="7"/>
        <v>3.13</v>
      </c>
      <c r="AG46" s="10">
        <f t="shared" si="19"/>
        <v>0.84176019382535561</v>
      </c>
      <c r="AH46" s="10">
        <f t="shared" si="20"/>
        <v>0.48977972759245708</v>
      </c>
      <c r="AI46" s="5">
        <f>SUMPRODUCT(AG$28:AG46,$B$28:$B46)/SUM($B$28:$B46)</f>
        <v>0.63923695694394422</v>
      </c>
      <c r="AJ46" s="5">
        <f t="shared" si="21"/>
        <v>1.6196091225727747</v>
      </c>
      <c r="AK46" s="7">
        <f>SUMPRODUCT($O$28:O46,$B$28:B46)/SUMPRODUCT($B$28:B46)</f>
        <v>1.817620607630872E-2</v>
      </c>
    </row>
    <row r="47" spans="1:37">
      <c r="A47" s="1">
        <v>0.2</v>
      </c>
      <c r="B47" s="2">
        <f t="shared" si="8"/>
        <v>1.2345679012345678E-2</v>
      </c>
      <c r="C47" s="4">
        <f t="shared" si="22"/>
        <v>0.98765432098765427</v>
      </c>
      <c r="D47" s="4">
        <f t="shared" si="23"/>
        <v>2.7755575615628914E-17</v>
      </c>
      <c r="E47" s="4">
        <f t="shared" si="9"/>
        <v>0</v>
      </c>
      <c r="F47" s="4">
        <f t="shared" si="10"/>
        <v>0</v>
      </c>
      <c r="G47" s="4">
        <f t="shared" si="11"/>
        <v>0</v>
      </c>
      <c r="H47" s="4">
        <f t="shared" si="24"/>
        <v>1</v>
      </c>
      <c r="I47" s="4">
        <f t="shared" si="25"/>
        <v>2.8102520310824274E-17</v>
      </c>
      <c r="J47" s="4">
        <f t="shared" si="26"/>
        <v>0</v>
      </c>
      <c r="K47" s="4">
        <f t="shared" si="27"/>
        <v>0</v>
      </c>
      <c r="L47" s="4">
        <f t="shared" si="28"/>
        <v>0</v>
      </c>
      <c r="M47" s="5">
        <f t="shared" si="12"/>
        <v>2.38</v>
      </c>
      <c r="N47" s="8">
        <f t="shared" si="0"/>
        <v>1.645</v>
      </c>
      <c r="O47" s="12">
        <f t="shared" si="29"/>
        <v>1.8734536939380316E-2</v>
      </c>
      <c r="P47" s="7">
        <f t="shared" si="30"/>
        <v>4.4760321473855703E-2</v>
      </c>
      <c r="Q47" s="7">
        <f t="shared" si="1"/>
        <v>4.4588197915725152E-2</v>
      </c>
      <c r="R47" s="7">
        <f t="shared" si="2"/>
        <v>1.7048428614836089E-2</v>
      </c>
      <c r="S47" s="7">
        <f t="shared" si="3"/>
        <v>0</v>
      </c>
      <c r="T47" s="7">
        <f t="shared" si="4"/>
        <v>0</v>
      </c>
      <c r="U47" s="7">
        <f t="shared" si="5"/>
        <v>0</v>
      </c>
      <c r="V47" s="8">
        <f t="shared" si="6"/>
        <v>-2.2678875562759916E-2</v>
      </c>
      <c r="W47" s="8">
        <f t="shared" si="13"/>
        <v>0.38974775257563465</v>
      </c>
      <c r="X47" s="2">
        <f t="shared" si="31"/>
        <v>0.41242662813839459</v>
      </c>
      <c r="Y47" s="13">
        <f>SUMPRODUCT($W$28:W47,$O$28:O47)/SUM($O$28:O47)</f>
        <v>0.38611089949707023</v>
      </c>
      <c r="Z47" s="5">
        <f t="shared" si="14"/>
        <v>0.42802469135802473</v>
      </c>
      <c r="AA47" s="8">
        <f t="shared" si="15"/>
        <v>1.07</v>
      </c>
      <c r="AB47" s="10">
        <f t="shared" si="16"/>
        <v>1.5729668894793347</v>
      </c>
      <c r="AC47" s="10">
        <f t="shared" si="17"/>
        <v>0.66064609358132065</v>
      </c>
      <c r="AD47" s="5">
        <f>SUMPRODUCT(AB$28:AB47,$B$28:$B47)/SUM($B$28:$B47)</f>
        <v>1.5483322640548933</v>
      </c>
      <c r="AE47" s="5">
        <f t="shared" si="18"/>
        <v>0.58185185185185206</v>
      </c>
      <c r="AF47" s="8">
        <f t="shared" si="7"/>
        <v>3.13</v>
      </c>
      <c r="AG47" s="10">
        <f t="shared" si="19"/>
        <v>0.88160350966642231</v>
      </c>
      <c r="AH47" s="10">
        <f t="shared" si="20"/>
        <v>0.48488193031653254</v>
      </c>
      <c r="AI47" s="5">
        <f>SUMPRODUCT(AG$28:AG47,$B$28:$B47)/SUM($B$28:$B47)</f>
        <v>0.65272142478312023</v>
      </c>
      <c r="AJ47" s="5">
        <f t="shared" si="21"/>
        <v>1.5876380554298082</v>
      </c>
      <c r="AK47" s="7">
        <f>SUMPRODUCT($O$28:O47,$B$28:B47)/SUMPRODUCT($B$28:B47)</f>
        <v>1.8207269746118512E-2</v>
      </c>
    </row>
    <row r="48" spans="1:37">
      <c r="A48" s="20">
        <v>0.21</v>
      </c>
      <c r="B48" s="21">
        <f t="shared" si="8"/>
        <v>1.2499999999999999E-2</v>
      </c>
      <c r="C48" s="22">
        <f t="shared" si="22"/>
        <v>0.99375000000000002</v>
      </c>
      <c r="D48" s="22">
        <v>0</v>
      </c>
      <c r="E48" s="22">
        <f t="shared" si="9"/>
        <v>0</v>
      </c>
      <c r="F48" s="22">
        <f t="shared" si="10"/>
        <v>0</v>
      </c>
      <c r="G48" s="22">
        <f t="shared" si="11"/>
        <v>0</v>
      </c>
      <c r="H48" s="22">
        <f t="shared" si="24"/>
        <v>1</v>
      </c>
      <c r="I48" s="22">
        <f t="shared" si="25"/>
        <v>0</v>
      </c>
      <c r="J48" s="22">
        <f t="shared" si="26"/>
        <v>0</v>
      </c>
      <c r="K48" s="22">
        <f t="shared" si="27"/>
        <v>0</v>
      </c>
      <c r="L48" s="22">
        <f t="shared" si="28"/>
        <v>0</v>
      </c>
      <c r="M48" s="23">
        <f t="shared" si="12"/>
        <v>2.38</v>
      </c>
      <c r="N48" s="26">
        <f t="shared" si="0"/>
        <v>1.645</v>
      </c>
      <c r="O48" s="24">
        <f t="shared" si="29"/>
        <v>1.8870784526934501E-2</v>
      </c>
      <c r="P48" s="25">
        <f t="shared" si="30"/>
        <v>4.5088037131411671E-2</v>
      </c>
      <c r="Q48" s="25">
        <f t="shared" si="1"/>
        <v>4.4912467174104111E-2</v>
      </c>
      <c r="R48" s="25">
        <f t="shared" si="2"/>
        <v>1.7172413919510396E-2</v>
      </c>
      <c r="S48" s="25">
        <f t="shared" si="3"/>
        <v>0</v>
      </c>
      <c r="T48" s="25">
        <f t="shared" si="4"/>
        <v>0</v>
      </c>
      <c r="U48" s="25">
        <f t="shared" si="5"/>
        <v>0</v>
      </c>
      <c r="V48" s="26">
        <f t="shared" si="6"/>
        <v>-2.2678875562759916E-2</v>
      </c>
      <c r="W48" s="26">
        <f t="shared" si="13"/>
        <v>0.38986726919212833</v>
      </c>
      <c r="X48" s="21">
        <f t="shared" si="31"/>
        <v>0.41254614475488827</v>
      </c>
      <c r="Y48" s="19">
        <f>SUMPRODUCT($W$28:W48,$O$28:O48)/SUM($O$28:O48)</f>
        <v>0.38629616958352558</v>
      </c>
      <c r="Z48" s="23">
        <f t="shared" si="14"/>
        <v>0.42000000000000004</v>
      </c>
      <c r="AA48" s="26">
        <f t="shared" si="15"/>
        <v>1.07</v>
      </c>
      <c r="AB48" s="27">
        <f t="shared" si="16"/>
        <v>1.5762507451984984</v>
      </c>
      <c r="AC48" s="27">
        <f t="shared" si="17"/>
        <v>0.64905616128236898</v>
      </c>
      <c r="AD48" s="23">
        <f>SUMPRODUCT(AB$28:AB48,$B$28:$B48)/SUM($B$28:$B48)</f>
        <v>1.5498211020949713</v>
      </c>
      <c r="AE48" s="23">
        <f t="shared" si="18"/>
        <v>0.55000000000000016</v>
      </c>
      <c r="AF48" s="26">
        <f t="shared" si="7"/>
        <v>3.13</v>
      </c>
      <c r="AG48" s="27">
        <f t="shared" si="19"/>
        <v>0.92645221937718159</v>
      </c>
      <c r="AH48" s="27">
        <f t="shared" si="20"/>
        <v>0.47929243298665092</v>
      </c>
      <c r="AI48" s="23">
        <f>SUMPRODUCT(AG$28:AG48,$B$28:$B48)/SUM($B$28:$B48)</f>
        <v>0.66731895312415479</v>
      </c>
      <c r="AJ48" s="23">
        <f t="shared" si="21"/>
        <v>1.554401887026633</v>
      </c>
      <c r="AK48" s="25">
        <f>SUMPRODUCT($O$28:O48,$B$28:B48)/SUMPRODUCT($B$28:B48)</f>
        <v>1.824265369271473E-2</v>
      </c>
    </row>
    <row r="49" spans="1:48">
      <c r="A49" s="6" t="s">
        <v>256</v>
      </c>
    </row>
    <row r="50" spans="1:48">
      <c r="A50" s="6" t="s">
        <v>234</v>
      </c>
    </row>
    <row r="52" spans="1:48">
      <c r="A52" s="6" t="s">
        <v>60</v>
      </c>
    </row>
    <row r="53" spans="1:48">
      <c r="A53" s="6" t="s">
        <v>229</v>
      </c>
    </row>
    <row r="54" spans="1:48">
      <c r="A54" s="6" t="s">
        <v>235</v>
      </c>
    </row>
    <row r="55" spans="1:48">
      <c r="A55" s="6" t="s">
        <v>201</v>
      </c>
    </row>
    <row r="56" spans="1:48">
      <c r="A56" s="6" t="s">
        <v>202</v>
      </c>
    </row>
    <row r="57" spans="1:48">
      <c r="A57" s="6" t="s">
        <v>203</v>
      </c>
    </row>
    <row r="58" spans="1:48">
      <c r="A58" s="6" t="s">
        <v>228</v>
      </c>
    </row>
    <row r="61" spans="1:48" s="72" customFormat="1" ht="15">
      <c r="A61" s="72" t="s">
        <v>269</v>
      </c>
      <c r="K61" s="73"/>
      <c r="L61" s="73"/>
      <c r="N61" s="74"/>
      <c r="O61" s="74"/>
      <c r="P61" s="74"/>
      <c r="Q61" s="74"/>
      <c r="R61" s="74"/>
      <c r="S61" s="74"/>
      <c r="T61" s="74"/>
      <c r="V61" s="74"/>
      <c r="W61" s="74"/>
      <c r="X61" s="74"/>
      <c r="Y61" s="74"/>
      <c r="Z61" s="74"/>
      <c r="AA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O61" s="74"/>
      <c r="AP61" s="74"/>
      <c r="AQ61" s="74"/>
      <c r="AR61" s="74"/>
      <c r="AS61" s="74"/>
      <c r="AT61" s="74"/>
      <c r="AU61" s="74"/>
      <c r="AV61" s="74"/>
    </row>
    <row r="62" spans="1:48" s="72" customFormat="1" ht="14.25">
      <c r="A62" s="72" t="s">
        <v>197</v>
      </c>
      <c r="K62" s="73"/>
      <c r="L62" s="73"/>
      <c r="N62" s="74"/>
      <c r="O62" s="74"/>
      <c r="P62" s="74"/>
      <c r="Q62" s="74"/>
      <c r="R62" s="74"/>
      <c r="S62" s="74"/>
      <c r="T62" s="74"/>
      <c r="V62" s="74"/>
      <c r="W62" s="74"/>
      <c r="X62" s="74"/>
      <c r="Y62" s="74"/>
      <c r="Z62" s="74"/>
      <c r="AA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O62" s="74"/>
      <c r="AP62" s="74"/>
      <c r="AQ62" s="74"/>
      <c r="AR62" s="74"/>
      <c r="AS62" s="74"/>
      <c r="AT62" s="74"/>
      <c r="AU62" s="74"/>
      <c r="AV62" s="74"/>
    </row>
    <row r="63" spans="1:48" s="72" customFormat="1" ht="14.25">
      <c r="A63" s="72" t="s">
        <v>198</v>
      </c>
      <c r="K63" s="73"/>
      <c r="L63" s="73"/>
      <c r="N63" s="74"/>
      <c r="O63" s="74"/>
      <c r="P63" s="74"/>
      <c r="Q63" s="74"/>
      <c r="R63" s="74"/>
      <c r="S63" s="74"/>
      <c r="T63" s="74"/>
      <c r="V63" s="74"/>
      <c r="W63" s="74"/>
      <c r="X63" s="74"/>
      <c r="Y63" s="74"/>
      <c r="Z63" s="74"/>
      <c r="AA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O63" s="74"/>
      <c r="AP63" s="74"/>
      <c r="AQ63" s="74"/>
      <c r="AR63" s="74"/>
      <c r="AS63" s="74"/>
      <c r="AT63" s="74"/>
      <c r="AU63" s="74"/>
      <c r="AV63" s="74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V92"/>
  <sheetViews>
    <sheetView tabSelected="1" topLeftCell="A61" workbookViewId="0">
      <selection activeCell="B97" sqref="B97"/>
    </sheetView>
  </sheetViews>
  <sheetFormatPr defaultColWidth="9" defaultRowHeight="12.75"/>
  <cols>
    <col min="1" max="1" width="20.875" style="6" customWidth="1"/>
    <col min="2" max="2" width="9.375" style="6" bestFit="1" customWidth="1"/>
    <col min="3" max="3" width="12.125" style="6" bestFit="1" customWidth="1"/>
    <col min="4" max="4" width="11.25" style="6" bestFit="1" customWidth="1"/>
    <col min="5" max="5" width="13.75" style="6" bestFit="1" customWidth="1"/>
    <col min="6" max="6" width="13.25" style="6" customWidth="1"/>
    <col min="7" max="7" width="16.75" style="6" customWidth="1"/>
    <col min="8" max="8" width="13" style="6" customWidth="1"/>
    <col min="9" max="9" width="11.125" style="6" bestFit="1" customWidth="1"/>
    <col min="10" max="10" width="14.125" style="6" customWidth="1"/>
    <col min="11" max="11" width="12.75" style="6" bestFit="1" customWidth="1"/>
    <col min="12" max="12" width="12.25" style="6" bestFit="1" customWidth="1"/>
    <col min="13" max="13" width="11" style="6" bestFit="1" customWidth="1"/>
    <col min="14" max="14" width="10.875" style="6" bestFit="1" customWidth="1"/>
    <col min="15" max="15" width="14.375" style="6" bestFit="1" customWidth="1"/>
    <col min="16" max="16" width="11" style="6" bestFit="1" customWidth="1"/>
    <col min="17" max="17" width="16.25" style="6" bestFit="1" customWidth="1"/>
    <col min="18" max="18" width="12.375" style="6" customWidth="1"/>
    <col min="19" max="19" width="13" style="6" customWidth="1"/>
    <col min="20" max="20" width="11.75" style="6" bestFit="1" customWidth="1"/>
    <col min="21" max="21" width="13.25" style="6" bestFit="1" customWidth="1"/>
    <col min="22" max="22" width="16.25" style="6" bestFit="1" customWidth="1"/>
    <col min="23" max="23" width="15.375" style="6" bestFit="1" customWidth="1"/>
    <col min="24" max="24" width="15.125" style="6" bestFit="1" customWidth="1"/>
    <col min="25" max="25" width="17.625" style="6" bestFit="1" customWidth="1"/>
    <col min="26" max="26" width="13.25" style="6" bestFit="1" customWidth="1"/>
    <col min="27" max="27" width="9" style="6"/>
    <col min="28" max="28" width="10.625" style="6" bestFit="1" customWidth="1"/>
    <col min="29" max="29" width="9" style="6"/>
    <col min="30" max="30" width="12.625" style="6" bestFit="1" customWidth="1"/>
    <col min="31" max="32" width="9" style="6"/>
    <col min="33" max="33" width="10.625" style="6" bestFit="1" customWidth="1"/>
    <col min="34" max="34" width="9" style="6"/>
    <col min="35" max="35" width="12.625" style="6" bestFit="1" customWidth="1"/>
    <col min="36" max="36" width="15.625" style="6" bestFit="1" customWidth="1"/>
    <col min="37" max="37" width="14.375" style="6" bestFit="1" customWidth="1"/>
    <col min="38" max="16384" width="9" style="6"/>
  </cols>
  <sheetData>
    <row r="1" spans="1:12" s="39" customFormat="1"/>
    <row r="2" spans="1:12" s="39" customFormat="1"/>
    <row r="3" spans="1:12" s="39" customFormat="1"/>
    <row r="4" spans="1:12" s="39" customFormat="1"/>
    <row r="5" spans="1:12" s="39" customFormat="1"/>
    <row r="6" spans="1:12" s="39" customFormat="1"/>
    <row r="8" spans="1:12" ht="15.75">
      <c r="A8" s="64" t="s">
        <v>210</v>
      </c>
    </row>
    <row r="10" spans="1:12">
      <c r="A10" s="28"/>
    </row>
    <row r="11" spans="1:12">
      <c r="A11" s="49" t="s">
        <v>108</v>
      </c>
      <c r="H11" s="17"/>
    </row>
    <row r="12" spans="1:12" ht="14.1" customHeight="1">
      <c r="A12" s="47"/>
      <c r="B12" s="47" t="s">
        <v>2</v>
      </c>
      <c r="C12" s="47" t="s">
        <v>3</v>
      </c>
      <c r="D12" s="47" t="s">
        <v>10</v>
      </c>
      <c r="E12" s="47" t="s">
        <v>11</v>
      </c>
      <c r="F12" s="47" t="s">
        <v>150</v>
      </c>
      <c r="G12" s="47" t="s">
        <v>68</v>
      </c>
      <c r="H12" s="47" t="s">
        <v>167</v>
      </c>
      <c r="J12" s="11"/>
    </row>
    <row r="13" spans="1:12" ht="14.25">
      <c r="A13" s="6" t="s">
        <v>126</v>
      </c>
      <c r="B13" s="6">
        <v>0.73899999999999999</v>
      </c>
      <c r="C13" s="6">
        <v>0.24299999999999999</v>
      </c>
      <c r="G13" s="6">
        <f>SUM(B13:F13)</f>
        <v>0.98199999999999998</v>
      </c>
      <c r="J13" s="11"/>
    </row>
    <row r="14" spans="1:12" ht="14.25">
      <c r="A14" s="6" t="s">
        <v>128</v>
      </c>
      <c r="B14" s="6">
        <v>0.5</v>
      </c>
      <c r="C14" s="6">
        <v>0.5</v>
      </c>
      <c r="G14" s="6">
        <f>SUM(B14:F14)</f>
        <v>1</v>
      </c>
      <c r="J14" s="11"/>
    </row>
    <row r="15" spans="1:12" ht="14.25">
      <c r="A15" s="6" t="s">
        <v>116</v>
      </c>
      <c r="B15" s="14">
        <f>B16*G15/SUMPRODUCT(B16:C16,B13:C13)</f>
        <v>9.0101141174726007E-2</v>
      </c>
      <c r="C15" s="14">
        <f>C16*G15/SUMPRODUCT(B16:C16,B13:C13)</f>
        <v>3.4450436331512881E-2</v>
      </c>
      <c r="D15" s="14"/>
      <c r="E15" s="14"/>
      <c r="F15" s="14"/>
      <c r="G15" s="14">
        <f>'Table S-8'!B19</f>
        <v>7.4956199356680145E-2</v>
      </c>
      <c r="H15" s="11"/>
      <c r="J15" s="11"/>
      <c r="L15" s="5"/>
    </row>
    <row r="16" spans="1:12" ht="15.75">
      <c r="A16" s="6" t="s">
        <v>120</v>
      </c>
      <c r="B16" s="5">
        <v>2.38</v>
      </c>
      <c r="C16" s="5">
        <v>0.91</v>
      </c>
      <c r="G16" s="5">
        <f>SUMPRODUCT(B13:F13,B16:F16)</f>
        <v>1.9799499999999999</v>
      </c>
      <c r="J16" s="11"/>
      <c r="L16" s="1"/>
    </row>
    <row r="17" spans="1:37" ht="15.75">
      <c r="A17" s="6" t="s">
        <v>178</v>
      </c>
      <c r="B17" s="6">
        <v>0.42</v>
      </c>
      <c r="C17" s="6">
        <v>1.72</v>
      </c>
      <c r="D17" s="6">
        <v>6.5000000000000002E-2</v>
      </c>
      <c r="E17" s="6">
        <v>2.7000000000000001E-3</v>
      </c>
      <c r="F17" s="6">
        <v>0</v>
      </c>
      <c r="K17" s="16"/>
    </row>
    <row r="18" spans="1:37" ht="15.75">
      <c r="A18" s="6" t="s">
        <v>177</v>
      </c>
      <c r="B18" s="6">
        <v>0.55000000000000004</v>
      </c>
      <c r="C18" s="6">
        <v>5.71</v>
      </c>
      <c r="D18" s="6">
        <v>0.08</v>
      </c>
      <c r="E18" s="6">
        <v>0.02</v>
      </c>
      <c r="F18" s="6">
        <v>0</v>
      </c>
      <c r="J18" s="11"/>
      <c r="K18" s="16"/>
      <c r="L18" s="16"/>
    </row>
    <row r="19" spans="1:37" ht="14.25">
      <c r="A19" s="6" t="s">
        <v>252</v>
      </c>
      <c r="B19" s="6">
        <v>1.32</v>
      </c>
      <c r="C19" s="6">
        <v>2.0299999999999998</v>
      </c>
      <c r="D19" s="6">
        <v>1.85</v>
      </c>
      <c r="E19" s="6">
        <v>2.08</v>
      </c>
      <c r="F19" s="6" t="s">
        <v>165</v>
      </c>
      <c r="H19" s="6">
        <v>1.19</v>
      </c>
      <c r="J19" s="11"/>
      <c r="K19" s="16"/>
      <c r="L19" s="16"/>
    </row>
    <row r="20" spans="1:37" ht="15.75">
      <c r="A20" s="6" t="s">
        <v>253</v>
      </c>
      <c r="B20" s="60">
        <f>(1.32-1.32)/2.048/(1673/1000)^2</f>
        <v>0</v>
      </c>
      <c r="C20" s="5">
        <f>(2.03-1.32)/2.048/(1673/1000)^2</f>
        <v>0.12386155115045785</v>
      </c>
      <c r="D20" s="5">
        <f>(1.85-1.32)/2.048/(1673/1000)^2</f>
        <v>9.2460031140482651E-2</v>
      </c>
      <c r="E20" s="5">
        <f>(2.08-1.32)/2.048/(1673/1000)^2</f>
        <v>0.13258419559767323</v>
      </c>
      <c r="F20" s="60">
        <v>0</v>
      </c>
      <c r="G20" s="13"/>
      <c r="J20" s="11"/>
      <c r="K20" s="16"/>
    </row>
    <row r="21" spans="1:37" ht="15.75">
      <c r="A21" s="46" t="s">
        <v>254</v>
      </c>
      <c r="B21" s="8"/>
      <c r="C21" s="8"/>
      <c r="D21" s="8"/>
      <c r="E21" s="8"/>
      <c r="F21" s="8"/>
      <c r="G21" s="13"/>
      <c r="H21" s="5">
        <f>(1.19-1.32)/2.048/(1673/1000)^2</f>
        <v>-2.2678875562759916E-2</v>
      </c>
      <c r="J21" s="11"/>
      <c r="K21" s="16"/>
    </row>
    <row r="22" spans="1:37" ht="14.25">
      <c r="A22" s="28" t="s">
        <v>117</v>
      </c>
      <c r="G22" s="8">
        <v>2.319</v>
      </c>
      <c r="J22" s="11"/>
      <c r="K22" s="46"/>
      <c r="L22" s="15"/>
    </row>
    <row r="23" spans="1:37" ht="14.25">
      <c r="A23" s="28" t="s">
        <v>118</v>
      </c>
      <c r="G23" s="8">
        <v>1.2010000000000001</v>
      </c>
      <c r="H23" s="11"/>
    </row>
    <row r="24" spans="1:37" ht="14.25">
      <c r="A24" s="29" t="s">
        <v>119</v>
      </c>
      <c r="B24" s="17"/>
      <c r="C24" s="18"/>
      <c r="D24" s="18"/>
      <c r="E24" s="18"/>
      <c r="F24" s="18"/>
      <c r="G24" s="56">
        <v>0.34</v>
      </c>
      <c r="H24" s="53"/>
      <c r="M24" s="5"/>
    </row>
    <row r="25" spans="1:37">
      <c r="A25" s="28"/>
      <c r="C25" s="9"/>
      <c r="D25" s="9"/>
      <c r="E25" s="9"/>
      <c r="F25" s="9"/>
      <c r="G25" s="13"/>
      <c r="H25" s="11"/>
      <c r="M25" s="5"/>
    </row>
    <row r="26" spans="1:37">
      <c r="A26" s="49" t="s">
        <v>106</v>
      </c>
      <c r="B26" s="17"/>
      <c r="C26" s="17"/>
      <c r="D26" s="17"/>
      <c r="E26" s="17"/>
      <c r="F26" s="17"/>
      <c r="G26" s="18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</row>
    <row r="27" spans="1:37" ht="15.75">
      <c r="A27" s="17" t="s">
        <v>7</v>
      </c>
      <c r="B27" s="17" t="s">
        <v>8</v>
      </c>
      <c r="C27" s="29" t="s">
        <v>69</v>
      </c>
      <c r="D27" s="29" t="s">
        <v>70</v>
      </c>
      <c r="E27" s="29" t="s">
        <v>71</v>
      </c>
      <c r="F27" s="29" t="s">
        <v>72</v>
      </c>
      <c r="G27" s="29" t="s">
        <v>152</v>
      </c>
      <c r="H27" s="29" t="s">
        <v>146</v>
      </c>
      <c r="I27" s="29" t="s">
        <v>73</v>
      </c>
      <c r="J27" s="29" t="s">
        <v>74</v>
      </c>
      <c r="K27" s="29" t="s">
        <v>75</v>
      </c>
      <c r="L27" s="29" t="s">
        <v>153</v>
      </c>
      <c r="M27" s="29" t="s">
        <v>76</v>
      </c>
      <c r="N27" s="29" t="s">
        <v>77</v>
      </c>
      <c r="O27" s="29" t="s">
        <v>78</v>
      </c>
      <c r="P27" s="29" t="s">
        <v>79</v>
      </c>
      <c r="Q27" s="29" t="s">
        <v>80</v>
      </c>
      <c r="R27" s="29" t="s">
        <v>81</v>
      </c>
      <c r="S27" s="29" t="s">
        <v>82</v>
      </c>
      <c r="T27" s="29" t="s">
        <v>83</v>
      </c>
      <c r="U27" s="29" t="s">
        <v>84</v>
      </c>
      <c r="V27" s="29" t="s">
        <v>85</v>
      </c>
      <c r="W27" s="29" t="s">
        <v>86</v>
      </c>
      <c r="X27" s="29" t="s">
        <v>87</v>
      </c>
      <c r="Y27" s="29" t="s">
        <v>88</v>
      </c>
      <c r="Z27" s="29" t="s">
        <v>89</v>
      </c>
      <c r="AA27" s="29" t="s">
        <v>90</v>
      </c>
      <c r="AB27" s="29" t="s">
        <v>91</v>
      </c>
      <c r="AC27" s="29" t="s">
        <v>92</v>
      </c>
      <c r="AD27" s="29" t="s">
        <v>93</v>
      </c>
      <c r="AE27" s="29" t="s">
        <v>94</v>
      </c>
      <c r="AF27" s="29" t="s">
        <v>95</v>
      </c>
      <c r="AG27" s="29" t="s">
        <v>96</v>
      </c>
      <c r="AH27" s="29" t="s">
        <v>97</v>
      </c>
      <c r="AI27" s="29" t="s">
        <v>98</v>
      </c>
      <c r="AJ27" s="29" t="s">
        <v>186</v>
      </c>
      <c r="AK27" s="17" t="s">
        <v>99</v>
      </c>
    </row>
    <row r="28" spans="1:37">
      <c r="A28" s="1">
        <v>0.01</v>
      </c>
      <c r="B28" s="2">
        <f>A28</f>
        <v>0.01</v>
      </c>
      <c r="C28" s="4">
        <f>$B$13-A28*$B$14</f>
        <v>0.73399999999999999</v>
      </c>
      <c r="D28" s="4">
        <f>$C$13-A28*$C$14</f>
        <v>0.23799999999999999</v>
      </c>
      <c r="E28" s="4">
        <f>$D$13-A28*$D$14</f>
        <v>0</v>
      </c>
      <c r="F28" s="4">
        <f>$E$13-A28*$E$14</f>
        <v>0</v>
      </c>
      <c r="G28" s="4">
        <f>$F$13-A28*$F$14</f>
        <v>0</v>
      </c>
      <c r="H28" s="4">
        <f t="shared" ref="H28:H59" si="0">C28/SUM(C28:G28)</f>
        <v>0.75514403292181076</v>
      </c>
      <c r="I28" s="4">
        <f t="shared" ref="I28:I59" si="1">D28/SUM(C28:G28)</f>
        <v>0.2448559670781893</v>
      </c>
      <c r="J28" s="4">
        <f t="shared" ref="J28:J59" si="2">E28/SUM(C28:G28)</f>
        <v>0</v>
      </c>
      <c r="K28" s="4">
        <f t="shared" ref="K28:K59" si="3">F28/SUM(C28:G28)</f>
        <v>0</v>
      </c>
      <c r="L28" s="4">
        <f t="shared" ref="L28:L59" si="4">G28/SUM(C28:G28)</f>
        <v>0</v>
      </c>
      <c r="M28" s="5">
        <f>SUMPRODUCT(B13:F13,B16:F16)</f>
        <v>1.9799499999999999</v>
      </c>
      <c r="N28" s="8">
        <f t="shared" ref="N28:N59" si="5">SUMPRODUCT($B$14:$F$14,$B$16:$F$16)</f>
        <v>1.645</v>
      </c>
      <c r="O28" s="12">
        <f>G15/(M28+(1-N28)*B28)</f>
        <v>3.798135260029397E-2</v>
      </c>
      <c r="P28" s="7">
        <f>(G15-O28*B28)/(1-B28)</f>
        <v>7.5329682657249694E-2</v>
      </c>
      <c r="Q28" s="7">
        <f t="shared" ref="Q28:Q59" si="6">O28*$B$16</f>
        <v>9.039561918869965E-2</v>
      </c>
      <c r="R28" s="7">
        <f t="shared" ref="R28:R59" si="7">O28*$C$16</f>
        <v>3.4563030866267511E-2</v>
      </c>
      <c r="S28" s="7">
        <f t="shared" ref="S28:S59" si="8">O28*$D$16</f>
        <v>0</v>
      </c>
      <c r="T28" s="7">
        <f t="shared" ref="T28:T59" si="9">O28*$E$16</f>
        <v>0</v>
      </c>
      <c r="U28" s="7">
        <f t="shared" ref="U28:U59" si="10">O28*$F$16</f>
        <v>0</v>
      </c>
      <c r="V28" s="8">
        <f t="shared" ref="V28:V59" si="11">H$21-SUMPRODUCT(Q28:U28,H28:L28,$B$20:$F$20)/SUMPRODUCT(Q28:U28,H28:L28)</f>
        <v>-3.634117999268921E-2</v>
      </c>
      <c r="W28" s="8">
        <f>(G15*G24+P28*V28*(1-B28))/(B28*O28+P28*(1-B28))</f>
        <v>0.3038429658395515</v>
      </c>
      <c r="X28" s="2">
        <f>W28-V28</f>
        <v>0.34018414583224071</v>
      </c>
      <c r="Y28" s="13">
        <f>W28</f>
        <v>0.3038429658395515</v>
      </c>
      <c r="Z28" s="5">
        <f>SUMPRODUCT(B13:F13,B17:F17)</f>
        <v>0.72833999999999999</v>
      </c>
      <c r="AA28" s="8">
        <f>SUMPRODUCT($B$14:$F$14,$B$17:$F$17)</f>
        <v>1.07</v>
      </c>
      <c r="AB28" s="10">
        <f>G22/(Z28+(1-AA28)*B28)</f>
        <v>3.1870155571436425</v>
      </c>
      <c r="AC28" s="10">
        <f>(G22-B28*AB28)/(1-B28)</f>
        <v>2.3102321660894583</v>
      </c>
      <c r="AD28" s="5">
        <f>AB28</f>
        <v>3.1870155571436425</v>
      </c>
      <c r="AE28" s="5">
        <f>SUMPRODUCT(B13:F13,B18:F18)</f>
        <v>1.7939799999999999</v>
      </c>
      <c r="AF28" s="8">
        <f t="shared" ref="AF28:AF59" si="12">SUMPRODUCT($B$14:$F$14,$B$18:$F$18)</f>
        <v>3.13</v>
      </c>
      <c r="AG28" s="10">
        <f>G23/(AE28+(1-AF28)*B28)</f>
        <v>0.67750524629374742</v>
      </c>
      <c r="AH28" s="10">
        <f>(G23-B28*AG28)/(1-B28)</f>
        <v>1.2062878257950127</v>
      </c>
      <c r="AI28" s="5">
        <f>AG28</f>
        <v>0.67750524629374742</v>
      </c>
      <c r="AJ28" s="5">
        <f>AD28/AI28/0.254*0.17</f>
        <v>3.1483769609064511</v>
      </c>
      <c r="AK28" s="7">
        <f>O28</f>
        <v>3.798135260029397E-2</v>
      </c>
    </row>
    <row r="29" spans="1:37">
      <c r="A29" s="1">
        <v>0.02</v>
      </c>
      <c r="B29" s="2">
        <f t="shared" ref="B29:B60" si="13">$A$28/(1-A28)</f>
        <v>1.0101010101010102E-2</v>
      </c>
      <c r="C29" s="4">
        <f t="shared" ref="C29:C60" si="14">H28-$B$14*B29</f>
        <v>0.75009352787130568</v>
      </c>
      <c r="D29" s="4">
        <f t="shared" ref="D29:D76" si="15">I28-B29*$C$14</f>
        <v>0.23980546202768424</v>
      </c>
      <c r="E29" s="4">
        <f t="shared" ref="E29:E60" si="16">J28-B29*$D$14</f>
        <v>0</v>
      </c>
      <c r="F29" s="4">
        <f t="shared" ref="F29:F60" si="17">K28-B29*$E$14</f>
        <v>0</v>
      </c>
      <c r="G29" s="4">
        <f t="shared" ref="G29:G60" si="18">L28-B29*$F$14</f>
        <v>0</v>
      </c>
      <c r="H29" s="4">
        <f t="shared" si="0"/>
        <v>0.75774754346182915</v>
      </c>
      <c r="I29" s="4">
        <f t="shared" si="1"/>
        <v>0.24225245653817079</v>
      </c>
      <c r="J29" s="4">
        <f t="shared" si="2"/>
        <v>0</v>
      </c>
      <c r="K29" s="4">
        <f t="shared" si="3"/>
        <v>0</v>
      </c>
      <c r="L29" s="4">
        <f t="shared" si="4"/>
        <v>0</v>
      </c>
      <c r="M29" s="5">
        <f t="shared" ref="M29:M60" si="19">SUMPRODUCT($B$16:$F$16,H29:L29)</f>
        <v>2.0238888888888886</v>
      </c>
      <c r="N29" s="8">
        <f t="shared" si="5"/>
        <v>1.645</v>
      </c>
      <c r="O29" s="12">
        <f t="shared" ref="O29:O60" si="20">P28/(M29+(1-N29)*B29)</f>
        <v>3.734046957274044E-2</v>
      </c>
      <c r="P29" s="7">
        <f t="shared" ref="P29:P60" si="21">(P28-O29*B29)/(1-B29)</f>
        <v>7.5717327688724273E-2</v>
      </c>
      <c r="Q29" s="7">
        <f t="shared" si="6"/>
        <v>8.8870317583122235E-2</v>
      </c>
      <c r="R29" s="7">
        <f t="shared" si="7"/>
        <v>3.3979827311193804E-2</v>
      </c>
      <c r="S29" s="7">
        <f t="shared" si="8"/>
        <v>0</v>
      </c>
      <c r="T29" s="7">
        <f t="shared" si="9"/>
        <v>0</v>
      </c>
      <c r="U29" s="7">
        <f t="shared" si="10"/>
        <v>0</v>
      </c>
      <c r="V29" s="8">
        <f t="shared" si="11"/>
        <v>-3.617035048187113E-2</v>
      </c>
      <c r="W29" s="8">
        <f t="shared" ref="W29:W60" si="22">(X28*P28+P29*V29*(1-B29))/(B29*O29+P29*(1-B29))</f>
        <v>0.30419490065019872</v>
      </c>
      <c r="X29" s="2">
        <f>W29-V29</f>
        <v>0.34036525113206983</v>
      </c>
      <c r="Y29" s="13">
        <f>SUMPRODUCT($W$28:W29,$O$28:O29)/SUM($O$28:O29)</f>
        <v>0.30401743600914422</v>
      </c>
      <c r="Z29" s="5">
        <f t="shared" ref="Z29:Z60" si="23">SUMPRODUCT(H28:L28,$B$17:$F$17)</f>
        <v>0.73831275720164613</v>
      </c>
      <c r="AA29" s="8">
        <f t="shared" ref="AA29:AA60" si="24">SUMPRODUCT($B$14:$C$14,$B$17:$C$17)</f>
        <v>1.07</v>
      </c>
      <c r="AB29" s="10">
        <f t="shared" ref="AB29:AB60" si="25">AC28/(Z29+(1-AA29)*B29)</f>
        <v>3.1320693541134301</v>
      </c>
      <c r="AC29" s="10">
        <f t="shared" ref="AC29:AC60" si="26">(AC28-B29*AB29)/(1-B29)</f>
        <v>2.3018460723341119</v>
      </c>
      <c r="AD29" s="5">
        <f>SUMPRODUCT(AB$28:AB29,$B$28:$B29)/SUM($B$28:$B29)</f>
        <v>3.1594043998420283</v>
      </c>
      <c r="AE29" s="5">
        <f t="shared" ref="AE29:AE60" si="27">SUMPRODUCT(H28:L28,$B$18:$F$18)</f>
        <v>1.8134567901234568</v>
      </c>
      <c r="AF29" s="8">
        <f t="shared" si="12"/>
        <v>3.13</v>
      </c>
      <c r="AG29" s="10">
        <f t="shared" ref="AG29:AG60" si="28">AH28/(AE29+(1-AF29)*B29)</f>
        <v>0.67317361224546624</v>
      </c>
      <c r="AH29" s="10">
        <f t="shared" ref="AH29:AH60" si="29">(AH28-B29*AG29)/(1-B29)</f>
        <v>1.2117277667495998</v>
      </c>
      <c r="AI29" s="5">
        <f>SUMPRODUCT(AG$28:AG29,$B$28:$B29)/SUM($B$28:$B29)</f>
        <v>0.67532854576697299</v>
      </c>
      <c r="AJ29" s="5">
        <f t="shared" ref="AJ29:AJ59" si="30">AD29/AI29/0.254*0.17</f>
        <v>3.131160400591027</v>
      </c>
      <c r="AK29" s="7">
        <f>SUMPRODUCT($O$28:O29,$B$28:B29)/SUMPRODUCT($B$28:B29)</f>
        <v>3.7659300827654008E-2</v>
      </c>
    </row>
    <row r="30" spans="1:37">
      <c r="A30" s="1">
        <v>0.03</v>
      </c>
      <c r="B30" s="2">
        <f t="shared" si="13"/>
        <v>1.0204081632653062E-2</v>
      </c>
      <c r="C30" s="4">
        <f t="shared" si="14"/>
        <v>0.75264550264550267</v>
      </c>
      <c r="D30" s="4">
        <f t="shared" si="15"/>
        <v>0.23715041572184425</v>
      </c>
      <c r="E30" s="4">
        <f t="shared" si="16"/>
        <v>0</v>
      </c>
      <c r="F30" s="4">
        <f t="shared" si="17"/>
        <v>0</v>
      </c>
      <c r="G30" s="4">
        <f t="shared" si="18"/>
        <v>0</v>
      </c>
      <c r="H30" s="4">
        <f t="shared" si="0"/>
        <v>0.76040473463153879</v>
      </c>
      <c r="I30" s="4">
        <f t="shared" si="1"/>
        <v>0.23959526536846121</v>
      </c>
      <c r="J30" s="4">
        <f t="shared" si="2"/>
        <v>0</v>
      </c>
      <c r="K30" s="4">
        <f t="shared" si="3"/>
        <v>0</v>
      </c>
      <c r="L30" s="4">
        <f t="shared" si="4"/>
        <v>0</v>
      </c>
      <c r="M30" s="5">
        <f t="shared" si="19"/>
        <v>2.0277949599083618</v>
      </c>
      <c r="N30" s="8">
        <f t="shared" si="5"/>
        <v>1.645</v>
      </c>
      <c r="O30" s="12">
        <f t="shared" si="20"/>
        <v>3.7461324179741261E-2</v>
      </c>
      <c r="P30" s="7">
        <f t="shared" si="21"/>
        <v>7.6111719477476664E-2</v>
      </c>
      <c r="Q30" s="7">
        <f t="shared" si="6"/>
        <v>8.9157951547784192E-2</v>
      </c>
      <c r="R30" s="7">
        <f t="shared" si="7"/>
        <v>3.4089805003564545E-2</v>
      </c>
      <c r="S30" s="7">
        <f t="shared" si="8"/>
        <v>0</v>
      </c>
      <c r="T30" s="7">
        <f t="shared" si="9"/>
        <v>0</v>
      </c>
      <c r="U30" s="7">
        <f t="shared" si="10"/>
        <v>0</v>
      </c>
      <c r="V30" s="8">
        <f t="shared" si="11"/>
        <v>-3.599666362381107E-2</v>
      </c>
      <c r="W30" s="8">
        <f t="shared" si="22"/>
        <v>0.30455031641790303</v>
      </c>
      <c r="X30" s="2">
        <f t="shared" ref="X30:X77" si="31">W30-V30</f>
        <v>0.34054698004171413</v>
      </c>
      <c r="Y30" s="13">
        <f>SUMPRODUCT($W$28:W30,$O$28:O30)/SUM($O$28:O30)</f>
        <v>0.30419443413685299</v>
      </c>
      <c r="Z30" s="5">
        <f t="shared" si="23"/>
        <v>0.73492819349962191</v>
      </c>
      <c r="AA30" s="8">
        <f t="shared" si="24"/>
        <v>1.07</v>
      </c>
      <c r="AB30" s="10">
        <f t="shared" si="25"/>
        <v>3.1351164121602388</v>
      </c>
      <c r="AC30" s="10">
        <f t="shared" si="26"/>
        <v>2.2932556564596154</v>
      </c>
      <c r="AD30" s="5">
        <f>SUMPRODUCT(AB$28:AB30,$B$28:$B30)/SUM($B$28:$B30)</f>
        <v>3.1512263480751508</v>
      </c>
      <c r="AE30" s="5">
        <f t="shared" si="27"/>
        <v>1.8000226757369613</v>
      </c>
      <c r="AF30" s="8">
        <f t="shared" si="12"/>
        <v>3.13</v>
      </c>
      <c r="AG30" s="10">
        <f t="shared" si="28"/>
        <v>0.68140131357272926</v>
      </c>
      <c r="AH30" s="10">
        <f t="shared" si="29"/>
        <v>1.2171950497720418</v>
      </c>
      <c r="AI30" s="5">
        <f>SUMPRODUCT(AG$28:AG30,$B$28:$B30)/SUM($B$28:$B30)</f>
        <v>0.67737331827486313</v>
      </c>
      <c r="AJ30" s="5">
        <f t="shared" si="30"/>
        <v>3.1136279563707259</v>
      </c>
      <c r="AK30" s="7">
        <f>SUMPRODUCT($O$28:O30,$B$28:B30)/SUMPRODUCT($B$28:B30)</f>
        <v>3.7592639756490957E-2</v>
      </c>
    </row>
    <row r="31" spans="1:37">
      <c r="A31" s="1">
        <v>0.04</v>
      </c>
      <c r="B31" s="2">
        <f t="shared" si="13"/>
        <v>1.0309278350515464E-2</v>
      </c>
      <c r="C31" s="4">
        <f t="shared" si="14"/>
        <v>0.75525009545628108</v>
      </c>
      <c r="D31" s="4">
        <f t="shared" si="15"/>
        <v>0.23444062619320347</v>
      </c>
      <c r="E31" s="4">
        <f t="shared" si="16"/>
        <v>0</v>
      </c>
      <c r="F31" s="4">
        <f t="shared" si="17"/>
        <v>0</v>
      </c>
      <c r="G31" s="4">
        <f t="shared" si="18"/>
        <v>0</v>
      </c>
      <c r="H31" s="4">
        <f t="shared" si="0"/>
        <v>0.76311728395061729</v>
      </c>
      <c r="I31" s="4">
        <f t="shared" si="1"/>
        <v>0.23688271604938266</v>
      </c>
      <c r="J31" s="4">
        <f t="shared" si="2"/>
        <v>0</v>
      </c>
      <c r="K31" s="4">
        <f t="shared" si="3"/>
        <v>0</v>
      </c>
      <c r="L31" s="4">
        <f t="shared" si="4"/>
        <v>0</v>
      </c>
      <c r="M31" s="5">
        <f t="shared" si="19"/>
        <v>2.0317824074074071</v>
      </c>
      <c r="N31" s="8">
        <f t="shared" si="5"/>
        <v>1.645</v>
      </c>
      <c r="O31" s="12">
        <f t="shared" si="20"/>
        <v>3.7583567289776729E-2</v>
      </c>
      <c r="P31" s="7">
        <f t="shared" si="21"/>
        <v>7.6513054396098526E-2</v>
      </c>
      <c r="Q31" s="7">
        <f t="shared" si="6"/>
        <v>8.9448890149668614E-2</v>
      </c>
      <c r="R31" s="7">
        <f t="shared" si="7"/>
        <v>3.4201046233696825E-2</v>
      </c>
      <c r="S31" s="7">
        <f t="shared" si="8"/>
        <v>0</v>
      </c>
      <c r="T31" s="7">
        <f t="shared" si="9"/>
        <v>0</v>
      </c>
      <c r="U31" s="7">
        <f t="shared" si="10"/>
        <v>0</v>
      </c>
      <c r="V31" s="8">
        <f t="shared" si="11"/>
        <v>-3.5820047124593052E-2</v>
      </c>
      <c r="W31" s="8">
        <f t="shared" si="22"/>
        <v>0.30490928086681146</v>
      </c>
      <c r="X31" s="2">
        <f t="shared" si="31"/>
        <v>0.34072932799140454</v>
      </c>
      <c r="Y31" s="13">
        <f>SUMPRODUCT($W$28:W31,$O$28:O31)/SUM($O$28:O31)</f>
        <v>0.30437310725889211</v>
      </c>
      <c r="Z31" s="5">
        <f t="shared" si="23"/>
        <v>0.73147384497899948</v>
      </c>
      <c r="AA31" s="8">
        <f t="shared" si="24"/>
        <v>1.07</v>
      </c>
      <c r="AB31" s="10">
        <f t="shared" si="25"/>
        <v>3.1382124755819367</v>
      </c>
      <c r="AC31" s="10">
        <f t="shared" si="26"/>
        <v>2.2844540229270911</v>
      </c>
      <c r="AD31" s="5">
        <f>SUMPRODUCT(AB$28:AB31,$B$28:$B31)/SUM($B$28:$B31)</f>
        <v>3.1479229942702642</v>
      </c>
      <c r="AE31" s="5">
        <f t="shared" si="27"/>
        <v>1.7863115693012599</v>
      </c>
      <c r="AF31" s="8">
        <f t="shared" si="12"/>
        <v>3.13</v>
      </c>
      <c r="AG31" s="10">
        <f t="shared" si="28"/>
        <v>0.68988189059845784</v>
      </c>
      <c r="AH31" s="10">
        <f t="shared" si="29"/>
        <v>1.2226878951801001</v>
      </c>
      <c r="AI31" s="5">
        <f>SUMPRODUCT(AG$28:AG31,$B$28:$B31)/SUM($B$28:$B31)</f>
        <v>0.68054841008557498</v>
      </c>
      <c r="AJ31" s="5">
        <f t="shared" si="30"/>
        <v>3.095852643789744</v>
      </c>
      <c r="AK31" s="7">
        <f>SUMPRODUCT($O$28:O31,$B$28:B31)/SUMPRODUCT($B$28:B31)</f>
        <v>3.7590336862601707E-2</v>
      </c>
    </row>
    <row r="32" spans="1:37">
      <c r="A32" s="1">
        <v>0.05</v>
      </c>
      <c r="B32" s="2">
        <f t="shared" si="13"/>
        <v>1.0416666666666668E-2</v>
      </c>
      <c r="C32" s="4">
        <f t="shared" si="14"/>
        <v>0.75790895061728392</v>
      </c>
      <c r="D32" s="4">
        <f t="shared" si="15"/>
        <v>0.23167438271604932</v>
      </c>
      <c r="E32" s="4">
        <f t="shared" si="16"/>
        <v>0</v>
      </c>
      <c r="F32" s="4">
        <f t="shared" si="17"/>
        <v>0</v>
      </c>
      <c r="G32" s="4">
        <f t="shared" si="18"/>
        <v>0</v>
      </c>
      <c r="H32" s="4">
        <f t="shared" si="0"/>
        <v>0.76588693957115017</v>
      </c>
      <c r="I32" s="4">
        <f t="shared" si="1"/>
        <v>0.23411306042884986</v>
      </c>
      <c r="J32" s="4">
        <f t="shared" si="2"/>
        <v>0</v>
      </c>
      <c r="K32" s="4">
        <f t="shared" si="3"/>
        <v>0</v>
      </c>
      <c r="L32" s="4">
        <f t="shared" si="4"/>
        <v>0</v>
      </c>
      <c r="M32" s="5">
        <f t="shared" si="19"/>
        <v>2.0358538011695906</v>
      </c>
      <c r="N32" s="8">
        <f t="shared" si="5"/>
        <v>1.645</v>
      </c>
      <c r="O32" s="12">
        <f t="shared" si="20"/>
        <v>3.7707226215424404E-2</v>
      </c>
      <c r="P32" s="7">
        <f t="shared" si="21"/>
        <v>7.6921536798000359E-2</v>
      </c>
      <c r="Q32" s="7">
        <f t="shared" si="6"/>
        <v>8.9743198392710083E-2</v>
      </c>
      <c r="R32" s="7">
        <f t="shared" si="7"/>
        <v>3.4313575856036206E-2</v>
      </c>
      <c r="S32" s="7">
        <f t="shared" si="8"/>
        <v>0</v>
      </c>
      <c r="T32" s="7">
        <f t="shared" si="9"/>
        <v>0</v>
      </c>
      <c r="U32" s="7">
        <f t="shared" si="10"/>
        <v>0</v>
      </c>
      <c r="V32" s="8">
        <f t="shared" si="11"/>
        <v>-3.5640426230740922E-2</v>
      </c>
      <c r="W32" s="8">
        <f t="shared" si="22"/>
        <v>0.30527186367820058</v>
      </c>
      <c r="X32" s="2">
        <f t="shared" si="31"/>
        <v>0.34091228990894151</v>
      </c>
      <c r="Y32" s="13">
        <f>SUMPRODUCT($W$28:W32,$O$28:O32)/SUM($O$28:O32)</f>
        <v>0.30455330028106747</v>
      </c>
      <c r="Z32" s="5">
        <f t="shared" si="23"/>
        <v>0.72794753086419739</v>
      </c>
      <c r="AA32" s="8">
        <f t="shared" si="24"/>
        <v>1.07</v>
      </c>
      <c r="AB32" s="10">
        <f t="shared" si="25"/>
        <v>3.1413590956932658</v>
      </c>
      <c r="AC32" s="10">
        <f t="shared" si="26"/>
        <v>2.2754339695295527</v>
      </c>
      <c r="AD32" s="5">
        <f>SUMPRODUCT(AB$28:AB32,$B$28:$B32)/SUM($B$28:$B32)</f>
        <v>3.146583144095473</v>
      </c>
      <c r="AE32" s="5">
        <f t="shared" si="27"/>
        <v>1.7723148148148145</v>
      </c>
      <c r="AF32" s="8">
        <f t="shared" si="12"/>
        <v>3.13</v>
      </c>
      <c r="AG32" s="10">
        <f t="shared" si="28"/>
        <v>0.69862797113676034</v>
      </c>
      <c r="AH32" s="10">
        <f t="shared" si="29"/>
        <v>1.2282043154331879</v>
      </c>
      <c r="AI32" s="5">
        <f>SUMPRODUCT(AG$28:AG32,$B$28:$B32)/SUM($B$28:$B32)</f>
        <v>0.68423888499928975</v>
      </c>
      <c r="AJ32" s="5">
        <f t="shared" si="30"/>
        <v>3.0778444350989118</v>
      </c>
      <c r="AK32" s="7">
        <f>SUMPRODUCT($O$28:O32,$B$28:B32)/SUMPRODUCT($B$28:B32)</f>
        <v>3.7614196801626289E-2</v>
      </c>
    </row>
    <row r="33" spans="1:37">
      <c r="A33" s="1">
        <v>0.06</v>
      </c>
      <c r="B33" s="2">
        <f t="shared" si="13"/>
        <v>1.0526315789473686E-2</v>
      </c>
      <c r="C33" s="4">
        <f t="shared" si="14"/>
        <v>0.76062378167641331</v>
      </c>
      <c r="D33" s="4">
        <f t="shared" si="15"/>
        <v>0.22884990253411303</v>
      </c>
      <c r="E33" s="4">
        <f t="shared" si="16"/>
        <v>0</v>
      </c>
      <c r="F33" s="4">
        <f t="shared" si="17"/>
        <v>0</v>
      </c>
      <c r="G33" s="4">
        <f t="shared" si="18"/>
        <v>0</v>
      </c>
      <c r="H33" s="4">
        <f t="shared" si="0"/>
        <v>0.76871552403467303</v>
      </c>
      <c r="I33" s="4">
        <f t="shared" si="1"/>
        <v>0.231284475965327</v>
      </c>
      <c r="J33" s="4">
        <f t="shared" si="2"/>
        <v>0</v>
      </c>
      <c r="K33" s="4">
        <f t="shared" si="3"/>
        <v>0</v>
      </c>
      <c r="L33" s="4">
        <f t="shared" si="4"/>
        <v>0</v>
      </c>
      <c r="M33" s="5">
        <f t="shared" si="19"/>
        <v>2.0400118203309692</v>
      </c>
      <c r="N33" s="8">
        <f t="shared" si="5"/>
        <v>1.645</v>
      </c>
      <c r="O33" s="12">
        <f t="shared" si="20"/>
        <v>3.783232902434959E-2</v>
      </c>
      <c r="P33" s="7">
        <f t="shared" si="21"/>
        <v>7.7337379433890269E-2</v>
      </c>
      <c r="Q33" s="7">
        <f t="shared" si="6"/>
        <v>9.0040943077952018E-2</v>
      </c>
      <c r="R33" s="7">
        <f t="shared" si="7"/>
        <v>3.4427419412158128E-2</v>
      </c>
      <c r="S33" s="7">
        <f t="shared" si="8"/>
        <v>0</v>
      </c>
      <c r="T33" s="7">
        <f t="shared" si="9"/>
        <v>0</v>
      </c>
      <c r="U33" s="7">
        <f t="shared" si="10"/>
        <v>0</v>
      </c>
      <c r="V33" s="8">
        <f t="shared" si="11"/>
        <v>-3.5457723623723125E-2</v>
      </c>
      <c r="W33" s="8">
        <f t="shared" si="22"/>
        <v>0.30563813656549527</v>
      </c>
      <c r="X33" s="2">
        <f t="shared" si="31"/>
        <v>0.34109586018921839</v>
      </c>
      <c r="Y33" s="13">
        <f>SUMPRODUCT($W$28:W33,$O$28:O33)/SUM($O$28:O33)</f>
        <v>0.30473497688284157</v>
      </c>
      <c r="Z33" s="5">
        <f t="shared" si="23"/>
        <v>0.72434697855750474</v>
      </c>
      <c r="AA33" s="8">
        <f t="shared" si="24"/>
        <v>1.07</v>
      </c>
      <c r="AB33" s="10">
        <f t="shared" si="25"/>
        <v>3.1445578978283586</v>
      </c>
      <c r="AC33" s="10">
        <f t="shared" si="26"/>
        <v>2.2661879702923313</v>
      </c>
      <c r="AD33" s="5">
        <f>SUMPRODUCT(AB$28:AB33,$B$28:$B33)/SUM($B$28:$B33)</f>
        <v>3.1462368267039778</v>
      </c>
      <c r="AE33" s="5">
        <f t="shared" si="27"/>
        <v>1.7580233918128654</v>
      </c>
      <c r="AF33" s="8">
        <f t="shared" si="12"/>
        <v>3.13</v>
      </c>
      <c r="AG33" s="10">
        <f t="shared" si="28"/>
        <v>0.70765306528254224</v>
      </c>
      <c r="AH33" s="10">
        <f t="shared" si="29"/>
        <v>1.2337420946901096</v>
      </c>
      <c r="AI33" s="5">
        <f>SUMPRODUCT(AG$28:AG33,$B$28:$B33)/SUM($B$28:$B33)</f>
        <v>0.68824271306274898</v>
      </c>
      <c r="AJ33" s="5">
        <f t="shared" si="30"/>
        <v>3.0596024008333136</v>
      </c>
      <c r="AK33" s="7">
        <f>SUMPRODUCT($O$28:O33,$B$28:B33)/SUMPRODUCT($B$28:B33)</f>
        <v>3.7651497441850236E-2</v>
      </c>
    </row>
    <row r="34" spans="1:37">
      <c r="A34" s="1">
        <v>7.0000000000000007E-2</v>
      </c>
      <c r="B34" s="2">
        <f t="shared" si="13"/>
        <v>1.0638297872340427E-2</v>
      </c>
      <c r="C34" s="4">
        <f t="shared" si="14"/>
        <v>0.76339637509850278</v>
      </c>
      <c r="D34" s="4">
        <f t="shared" si="15"/>
        <v>0.22596532702915678</v>
      </c>
      <c r="E34" s="4">
        <f t="shared" si="16"/>
        <v>0</v>
      </c>
      <c r="F34" s="4">
        <f t="shared" si="17"/>
        <v>0</v>
      </c>
      <c r="G34" s="4">
        <f t="shared" si="18"/>
        <v>0</v>
      </c>
      <c r="H34" s="4">
        <f t="shared" si="0"/>
        <v>0.77160493827160503</v>
      </c>
      <c r="I34" s="4">
        <f t="shared" si="1"/>
        <v>0.22839506172839505</v>
      </c>
      <c r="J34" s="4">
        <f t="shared" si="2"/>
        <v>0</v>
      </c>
      <c r="K34" s="4">
        <f t="shared" si="3"/>
        <v>0</v>
      </c>
      <c r="L34" s="4">
        <f t="shared" si="4"/>
        <v>0</v>
      </c>
      <c r="M34" s="5">
        <f t="shared" si="19"/>
        <v>2.0442592592592592</v>
      </c>
      <c r="N34" s="8">
        <f t="shared" si="5"/>
        <v>1.645</v>
      </c>
      <c r="O34" s="12">
        <f t="shared" si="20"/>
        <v>3.7958904565867653E-2</v>
      </c>
      <c r="P34" s="7">
        <f t="shared" si="21"/>
        <v>7.776080389483675E-2</v>
      </c>
      <c r="Q34" s="7">
        <f t="shared" si="6"/>
        <v>9.0342192866765009E-2</v>
      </c>
      <c r="R34" s="7">
        <f t="shared" si="7"/>
        <v>3.4542603154939566E-2</v>
      </c>
      <c r="S34" s="7">
        <f t="shared" si="8"/>
        <v>0</v>
      </c>
      <c r="T34" s="7">
        <f t="shared" si="9"/>
        <v>0</v>
      </c>
      <c r="U34" s="7">
        <f t="shared" si="10"/>
        <v>0</v>
      </c>
      <c r="V34" s="8">
        <f t="shared" si="11"/>
        <v>-3.5271859308980635E-2</v>
      </c>
      <c r="W34" s="8">
        <f t="shared" si="22"/>
        <v>0.30600817335287411</v>
      </c>
      <c r="X34" s="2">
        <f t="shared" si="31"/>
        <v>0.34128003266185475</v>
      </c>
      <c r="Y34" s="13">
        <f>SUMPRODUCT($W$28:W34,$O$28:O34)/SUM($O$28:O34)</f>
        <v>0.30491813535983192</v>
      </c>
      <c r="Z34" s="5">
        <f t="shared" si="23"/>
        <v>0.7206698187549252</v>
      </c>
      <c r="AA34" s="8">
        <f t="shared" si="24"/>
        <v>1.07</v>
      </c>
      <c r="AB34" s="10">
        <f t="shared" si="25"/>
        <v>3.1478105860986862</v>
      </c>
      <c r="AC34" s="10">
        <f t="shared" si="26"/>
        <v>2.2567081572191445</v>
      </c>
      <c r="AD34" s="5">
        <f>SUMPRODUCT(AB$28:AB34,$B$28:$B34)/SUM($B$28:$B34)</f>
        <v>3.1464687260098865</v>
      </c>
      <c r="AE34" s="5">
        <f t="shared" si="27"/>
        <v>1.7434278959810874</v>
      </c>
      <c r="AF34" s="8">
        <f t="shared" si="12"/>
        <v>3.13</v>
      </c>
      <c r="AG34" s="10">
        <f t="shared" si="28"/>
        <v>0.71697164532023105</v>
      </c>
      <c r="AH34" s="10">
        <f t="shared" si="29"/>
        <v>1.2392987661887105</v>
      </c>
      <c r="AI34" s="5">
        <f>SUMPRODUCT(AG$28:AG34,$B$28:$B34)/SUM($B$28:$B34)</f>
        <v>0.69247602818855591</v>
      </c>
      <c r="AJ34" s="5">
        <f t="shared" si="30"/>
        <v>3.0411222623092251</v>
      </c>
      <c r="AK34" s="7">
        <f>SUMPRODUCT($O$28:O34,$B$28:B34)/SUMPRODUCT($B$28:B34)</f>
        <v>3.7696795026049348E-2</v>
      </c>
    </row>
    <row r="35" spans="1:37">
      <c r="A35" s="1">
        <v>0.08</v>
      </c>
      <c r="B35" s="2">
        <f t="shared" si="13"/>
        <v>1.0752688172043012E-2</v>
      </c>
      <c r="C35" s="4">
        <f t="shared" si="14"/>
        <v>0.76622859418558353</v>
      </c>
      <c r="D35" s="4">
        <f t="shared" si="15"/>
        <v>0.22301871764237355</v>
      </c>
      <c r="E35" s="4">
        <f t="shared" si="16"/>
        <v>0</v>
      </c>
      <c r="F35" s="4">
        <f t="shared" si="17"/>
        <v>0</v>
      </c>
      <c r="G35" s="4">
        <f t="shared" si="18"/>
        <v>0</v>
      </c>
      <c r="H35" s="4">
        <f t="shared" si="0"/>
        <v>0.77455716586151369</v>
      </c>
      <c r="I35" s="4">
        <f t="shared" si="1"/>
        <v>0.22544283413848629</v>
      </c>
      <c r="J35" s="4">
        <f t="shared" si="2"/>
        <v>0</v>
      </c>
      <c r="K35" s="4">
        <f t="shared" si="3"/>
        <v>0</v>
      </c>
      <c r="L35" s="4">
        <f t="shared" si="4"/>
        <v>0</v>
      </c>
      <c r="M35" s="5">
        <f t="shared" si="19"/>
        <v>2.0485990338164251</v>
      </c>
      <c r="N35" s="8">
        <f t="shared" si="5"/>
        <v>1.645</v>
      </c>
      <c r="O35" s="12">
        <f t="shared" si="20"/>
        <v>3.8086982498616931E-2</v>
      </c>
      <c r="P35" s="7">
        <f t="shared" si="21"/>
        <v>7.8192041083926092E-2</v>
      </c>
      <c r="Q35" s="7">
        <f t="shared" si="6"/>
        <v>9.0647018346708297E-2</v>
      </c>
      <c r="R35" s="7">
        <f t="shared" si="7"/>
        <v>3.4659154073741406E-2</v>
      </c>
      <c r="S35" s="7">
        <f t="shared" si="8"/>
        <v>0</v>
      </c>
      <c r="T35" s="7">
        <f t="shared" si="9"/>
        <v>0</v>
      </c>
      <c r="U35" s="7">
        <f t="shared" si="10"/>
        <v>0</v>
      </c>
      <c r="V35" s="8">
        <f t="shared" si="11"/>
        <v>-3.5082750499143389E-2</v>
      </c>
      <c r="W35" s="8">
        <f t="shared" si="22"/>
        <v>0.30638205005766883</v>
      </c>
      <c r="X35" s="2">
        <f t="shared" si="31"/>
        <v>0.34146480055681222</v>
      </c>
      <c r="Y35" s="13">
        <f>SUMPRODUCT($W$28:W35,$O$28:O35)/SUM($O$28:O35)</f>
        <v>0.30510278743923558</v>
      </c>
      <c r="Z35" s="5">
        <f t="shared" si="23"/>
        <v>0.71691358024691354</v>
      </c>
      <c r="AA35" s="8">
        <f t="shared" si="24"/>
        <v>1.07</v>
      </c>
      <c r="AB35" s="10">
        <f t="shared" si="25"/>
        <v>3.151118948538199</v>
      </c>
      <c r="AC35" s="10">
        <f t="shared" si="26"/>
        <v>2.2469863007917632</v>
      </c>
      <c r="AD35" s="5">
        <f>SUMPRODUCT(AB$28:AB35,$B$28:$B35)/SUM($B$28:$B35)</f>
        <v>3.1470715396844064</v>
      </c>
      <c r="AE35" s="5">
        <f t="shared" si="27"/>
        <v>1.7285185185185186</v>
      </c>
      <c r="AF35" s="8">
        <f t="shared" si="12"/>
        <v>3.13</v>
      </c>
      <c r="AG35" s="10">
        <f t="shared" si="28"/>
        <v>0.72659923458948628</v>
      </c>
      <c r="AH35" s="10">
        <f t="shared" si="29"/>
        <v>1.2448715871843543</v>
      </c>
      <c r="AI35" s="5">
        <f>SUMPRODUCT(AG$28:AG35,$B$28:$B35)/SUM($B$28:$B35)</f>
        <v>0.69689945853230884</v>
      </c>
      <c r="AJ35" s="5">
        <f t="shared" si="30"/>
        <v>3.0223982780052241</v>
      </c>
      <c r="AK35" s="7">
        <f>SUMPRODUCT($O$28:O35,$B$28:B35)/SUMPRODUCT($B$28:B35)</f>
        <v>3.7747375475190859E-2</v>
      </c>
    </row>
    <row r="36" spans="1:37">
      <c r="A36" s="1">
        <v>0.09</v>
      </c>
      <c r="B36" s="2">
        <f t="shared" si="13"/>
        <v>1.0869565217391304E-2</v>
      </c>
      <c r="C36" s="4">
        <f t="shared" si="14"/>
        <v>0.76912238325281801</v>
      </c>
      <c r="D36" s="4">
        <f t="shared" si="15"/>
        <v>0.22000805152979064</v>
      </c>
      <c r="E36" s="4">
        <f t="shared" si="16"/>
        <v>0</v>
      </c>
      <c r="F36" s="4">
        <f t="shared" si="17"/>
        <v>0</v>
      </c>
      <c r="G36" s="4">
        <f t="shared" si="18"/>
        <v>0</v>
      </c>
      <c r="H36" s="4">
        <f t="shared" si="0"/>
        <v>0.77757427757427755</v>
      </c>
      <c r="I36" s="4">
        <f t="shared" si="1"/>
        <v>0.22242572242572242</v>
      </c>
      <c r="J36" s="4">
        <f t="shared" si="2"/>
        <v>0</v>
      </c>
      <c r="K36" s="4">
        <f t="shared" si="3"/>
        <v>0</v>
      </c>
      <c r="L36" s="4">
        <f t="shared" si="4"/>
        <v>0</v>
      </c>
      <c r="M36" s="5">
        <f t="shared" si="19"/>
        <v>2.053034188034188</v>
      </c>
      <c r="N36" s="8">
        <f t="shared" si="5"/>
        <v>1.645</v>
      </c>
      <c r="O36" s="12">
        <f t="shared" si="20"/>
        <v>3.821659331939424E-2</v>
      </c>
      <c r="P36" s="7">
        <f t="shared" si="21"/>
        <v>7.8631331718701181E-2</v>
      </c>
      <c r="Q36" s="7">
        <f t="shared" si="6"/>
        <v>9.0955492100158283E-2</v>
      </c>
      <c r="R36" s="7">
        <f t="shared" si="7"/>
        <v>3.4777099920648757E-2</v>
      </c>
      <c r="S36" s="7">
        <f t="shared" si="8"/>
        <v>0</v>
      </c>
      <c r="T36" s="7">
        <f t="shared" si="9"/>
        <v>0</v>
      </c>
      <c r="U36" s="7">
        <f t="shared" si="10"/>
        <v>0</v>
      </c>
      <c r="V36" s="8">
        <f t="shared" si="11"/>
        <v>-3.4890311491077089E-2</v>
      </c>
      <c r="W36" s="8">
        <f t="shared" si="22"/>
        <v>0.30675984497677683</v>
      </c>
      <c r="X36" s="2">
        <f t="shared" si="31"/>
        <v>0.3416501564678539</v>
      </c>
      <c r="Y36" s="13">
        <f>SUMPRODUCT($W$28:W36,$O$28:O36)/SUM($O$28:O36)</f>
        <v>0.30528895120106159</v>
      </c>
      <c r="Z36" s="5">
        <f t="shared" si="23"/>
        <v>0.7130756843800321</v>
      </c>
      <c r="AA36" s="8">
        <f t="shared" si="24"/>
        <v>1.07</v>
      </c>
      <c r="AB36" s="10">
        <f t="shared" si="25"/>
        <v>3.1544848626739954</v>
      </c>
      <c r="AC36" s="10">
        <f t="shared" si="26"/>
        <v>2.2370137891227277</v>
      </c>
      <c r="AD36" s="5">
        <f>SUMPRODUCT(AB$28:AB36,$B$28:$B36)/SUM($B$28:$B36)</f>
        <v>3.1479304332905018</v>
      </c>
      <c r="AE36" s="5">
        <f t="shared" si="27"/>
        <v>1.7132850241545894</v>
      </c>
      <c r="AF36" s="8">
        <f t="shared" si="12"/>
        <v>3.13</v>
      </c>
      <c r="AG36" s="10">
        <f t="shared" si="28"/>
        <v>0.73655250651239823</v>
      </c>
      <c r="AH36" s="10">
        <f t="shared" si="29"/>
        <v>1.2504575111477825</v>
      </c>
      <c r="AI36" s="5">
        <f>SUMPRODUCT(AG$28:AG36,$B$28:$B36)/SUM($B$28:$B36)</f>
        <v>0.70149358581101173</v>
      </c>
      <c r="AJ36" s="5">
        <f t="shared" si="30"/>
        <v>3.0034238602856718</v>
      </c>
      <c r="AK36" s="7">
        <f>SUMPRODUCT($O$28:O36,$B$28:B36)/SUMPRODUCT($B$28:B36)</f>
        <v>3.7801738168792405E-2</v>
      </c>
    </row>
    <row r="37" spans="1:37">
      <c r="A37" s="1">
        <v>0.1</v>
      </c>
      <c r="B37" s="2">
        <f t="shared" si="13"/>
        <v>1.0989010989010988E-2</v>
      </c>
      <c r="C37" s="4">
        <f t="shared" si="14"/>
        <v>0.77207977207977208</v>
      </c>
      <c r="D37" s="4">
        <f t="shared" si="15"/>
        <v>0.21693121693121692</v>
      </c>
      <c r="E37" s="4">
        <f t="shared" si="16"/>
        <v>0</v>
      </c>
      <c r="F37" s="4">
        <f t="shared" si="17"/>
        <v>0</v>
      </c>
      <c r="G37" s="4">
        <f t="shared" si="18"/>
        <v>0</v>
      </c>
      <c r="H37" s="4">
        <f t="shared" si="0"/>
        <v>0.78065843621399178</v>
      </c>
      <c r="I37" s="4">
        <f t="shared" si="1"/>
        <v>0.21934156378600822</v>
      </c>
      <c r="J37" s="4">
        <f t="shared" si="2"/>
        <v>0</v>
      </c>
      <c r="K37" s="4">
        <f t="shared" si="3"/>
        <v>0</v>
      </c>
      <c r="L37" s="4">
        <f t="shared" si="4"/>
        <v>0</v>
      </c>
      <c r="M37" s="5">
        <f t="shared" si="19"/>
        <v>2.0575679012345676</v>
      </c>
      <c r="N37" s="8">
        <f t="shared" si="5"/>
        <v>1.645</v>
      </c>
      <c r="O37" s="12">
        <f t="shared" si="20"/>
        <v>3.8347768393206826E-2</v>
      </c>
      <c r="P37" s="7">
        <f t="shared" si="21"/>
        <v>7.9078926866762225E-2</v>
      </c>
      <c r="Q37" s="7">
        <f t="shared" si="6"/>
        <v>9.1267688775832245E-2</v>
      </c>
      <c r="R37" s="7">
        <f t="shared" si="7"/>
        <v>3.4896469237818216E-2</v>
      </c>
      <c r="S37" s="7">
        <f t="shared" si="8"/>
        <v>0</v>
      </c>
      <c r="T37" s="7">
        <f t="shared" si="9"/>
        <v>0</v>
      </c>
      <c r="U37" s="7">
        <f t="shared" si="10"/>
        <v>0</v>
      </c>
      <c r="V37" s="8">
        <f t="shared" si="11"/>
        <v>-3.4694453536376652E-2</v>
      </c>
      <c r="W37" s="8">
        <f t="shared" si="22"/>
        <v>0.30714163877732165</v>
      </c>
      <c r="X37" s="2">
        <f t="shared" si="31"/>
        <v>0.34183609231369827</v>
      </c>
      <c r="Y37" s="13">
        <f>SUMPRODUCT($W$28:W37,$O$28:O37)/SUM($O$28:O37)</f>
        <v>0.3054766482519557</v>
      </c>
      <c r="Z37" s="5">
        <f t="shared" si="23"/>
        <v>0.70915343915343909</v>
      </c>
      <c r="AA37" s="8">
        <f t="shared" si="24"/>
        <v>1.07</v>
      </c>
      <c r="AB37" s="10">
        <f t="shared" si="25"/>
        <v>3.1579103015653791</v>
      </c>
      <c r="AC37" s="10">
        <f t="shared" si="26"/>
        <v>2.2267816056511425</v>
      </c>
      <c r="AD37" s="5">
        <f>SUMPRODUCT(AB$28:AB37,$B$28:$B37)/SUM($B$28:$B37)</f>
        <v>3.1489768230478963</v>
      </c>
      <c r="AE37" s="5">
        <f t="shared" si="27"/>
        <v>1.6977167277167275</v>
      </c>
      <c r="AF37" s="8">
        <f t="shared" si="12"/>
        <v>3.13</v>
      </c>
      <c r="AG37" s="10">
        <f t="shared" si="28"/>
        <v>0.74684939517672355</v>
      </c>
      <c r="AH37" s="10">
        <f t="shared" si="29"/>
        <v>1.2560531568807942</v>
      </c>
      <c r="AI37" s="5">
        <f>SUMPRODUCT(AG$28:AG37,$B$28:$B37)/SUM($B$28:$B37)</f>
        <v>0.70624914500792835</v>
      </c>
      <c r="AJ37" s="5">
        <f t="shared" si="30"/>
        <v>2.9841918081754177</v>
      </c>
      <c r="AK37" s="7">
        <f>SUMPRODUCT($O$28:O37,$B$28:B37)/SUMPRODUCT($B$28:B37)</f>
        <v>3.7858989468941645E-2</v>
      </c>
    </row>
    <row r="38" spans="1:37">
      <c r="A38" s="1">
        <v>0.11</v>
      </c>
      <c r="B38" s="2">
        <f t="shared" si="13"/>
        <v>1.1111111111111112E-2</v>
      </c>
      <c r="C38" s="4">
        <f t="shared" si="14"/>
        <v>0.77510288065843624</v>
      </c>
      <c r="D38" s="4">
        <f t="shared" si="15"/>
        <v>0.21378600823045266</v>
      </c>
      <c r="E38" s="4">
        <f t="shared" si="16"/>
        <v>0</v>
      </c>
      <c r="F38" s="4">
        <f t="shared" si="17"/>
        <v>0</v>
      </c>
      <c r="G38" s="4">
        <f t="shared" si="18"/>
        <v>0</v>
      </c>
      <c r="H38" s="4">
        <f t="shared" si="0"/>
        <v>0.78381190178942983</v>
      </c>
      <c r="I38" s="4">
        <f t="shared" si="1"/>
        <v>0.21618809821057008</v>
      </c>
      <c r="J38" s="4">
        <f t="shared" si="2"/>
        <v>0</v>
      </c>
      <c r="K38" s="4">
        <f t="shared" si="3"/>
        <v>0</v>
      </c>
      <c r="L38" s="4">
        <f t="shared" si="4"/>
        <v>0</v>
      </c>
      <c r="M38" s="5">
        <f t="shared" si="19"/>
        <v>2.0622034956304618</v>
      </c>
      <c r="N38" s="8">
        <f t="shared" si="5"/>
        <v>1.645</v>
      </c>
      <c r="O38" s="12">
        <f t="shared" si="20"/>
        <v>3.8480539984597717E-2</v>
      </c>
      <c r="P38" s="7">
        <f t="shared" si="21"/>
        <v>7.9535088517123612E-2</v>
      </c>
      <c r="Q38" s="7">
        <f t="shared" si="6"/>
        <v>9.158368516334256E-2</v>
      </c>
      <c r="R38" s="7">
        <f t="shared" si="7"/>
        <v>3.5017291385983924E-2</v>
      </c>
      <c r="S38" s="7">
        <f t="shared" si="8"/>
        <v>0</v>
      </c>
      <c r="T38" s="7">
        <f t="shared" si="9"/>
        <v>0</v>
      </c>
      <c r="U38" s="7">
        <f t="shared" si="10"/>
        <v>0</v>
      </c>
      <c r="V38" s="8">
        <f t="shared" si="11"/>
        <v>-3.4495084704895276E-2</v>
      </c>
      <c r="W38" s="8">
        <f t="shared" si="22"/>
        <v>0.30752751459181238</v>
      </c>
      <c r="X38" s="2">
        <f t="shared" si="31"/>
        <v>0.34202259929670764</v>
      </c>
      <c r="Y38" s="13">
        <f>SUMPRODUCT($W$28:W38,$O$28:O38)/SUM($O$28:O38)</f>
        <v>0.30566590245110958</v>
      </c>
      <c r="Z38" s="5">
        <f t="shared" si="23"/>
        <v>0.7051440329218106</v>
      </c>
      <c r="AA38" s="8">
        <f t="shared" si="24"/>
        <v>1.07</v>
      </c>
      <c r="AB38" s="10">
        <f t="shared" si="25"/>
        <v>3.161397340359239</v>
      </c>
      <c r="AC38" s="10">
        <f t="shared" si="26"/>
        <v>2.2162803052611642</v>
      </c>
      <c r="AD38" s="5">
        <f>SUMPRODUCT(AB$28:AB38,$B$28:$B38)/SUM($B$28:$B38)</f>
        <v>3.1501673690982597</v>
      </c>
      <c r="AE38" s="5">
        <f t="shared" si="27"/>
        <v>1.6818024691358024</v>
      </c>
      <c r="AF38" s="8">
        <f t="shared" si="12"/>
        <v>3.13</v>
      </c>
      <c r="AG38" s="10">
        <f t="shared" si="28"/>
        <v>0.75750921909435953</v>
      </c>
      <c r="AH38" s="10">
        <f t="shared" si="29"/>
        <v>1.2616547741592934</v>
      </c>
      <c r="AI38" s="5">
        <f>SUMPRODUCT(AG$28:AG38,$B$28:$B38)/SUM($B$28:$B38)</f>
        <v>0.71116258598749249</v>
      </c>
      <c r="AJ38" s="5">
        <f t="shared" si="30"/>
        <v>2.96469439867345</v>
      </c>
      <c r="AK38" s="7">
        <f>SUMPRODUCT($O$28:O38,$B$28:B38)/SUMPRODUCT($B$28:B38)</f>
        <v>3.7918567060837911E-2</v>
      </c>
    </row>
    <row r="39" spans="1:37">
      <c r="A39" s="1">
        <v>0.12</v>
      </c>
      <c r="B39" s="2">
        <f t="shared" si="13"/>
        <v>1.1235955056179775E-2</v>
      </c>
      <c r="C39" s="4">
        <f t="shared" si="14"/>
        <v>0.77819392426133993</v>
      </c>
      <c r="D39" s="4">
        <f t="shared" si="15"/>
        <v>0.21057012068248021</v>
      </c>
      <c r="E39" s="4">
        <f t="shared" si="16"/>
        <v>0</v>
      </c>
      <c r="F39" s="4">
        <f t="shared" si="17"/>
        <v>0</v>
      </c>
      <c r="G39" s="4">
        <f t="shared" si="18"/>
        <v>0</v>
      </c>
      <c r="H39" s="4">
        <f t="shared" si="0"/>
        <v>0.78703703703703698</v>
      </c>
      <c r="I39" s="4">
        <f t="shared" si="1"/>
        <v>0.21296296296296294</v>
      </c>
      <c r="J39" s="4">
        <f t="shared" si="2"/>
        <v>0</v>
      </c>
      <c r="K39" s="4">
        <f t="shared" si="3"/>
        <v>0</v>
      </c>
      <c r="L39" s="4">
        <f t="shared" si="4"/>
        <v>0</v>
      </c>
      <c r="M39" s="5">
        <f t="shared" si="19"/>
        <v>2.0669444444444443</v>
      </c>
      <c r="N39" s="8">
        <f t="shared" si="5"/>
        <v>1.645</v>
      </c>
      <c r="O39" s="12">
        <f t="shared" si="20"/>
        <v>3.861494129030394E-2</v>
      </c>
      <c r="P39" s="7">
        <f t="shared" si="21"/>
        <v>8.0000090190155651E-2</v>
      </c>
      <c r="Q39" s="7">
        <f t="shared" si="6"/>
        <v>9.1903560270923376E-2</v>
      </c>
      <c r="R39" s="7">
        <f t="shared" si="7"/>
        <v>3.513959657417659E-2</v>
      </c>
      <c r="S39" s="7">
        <f t="shared" si="8"/>
        <v>0</v>
      </c>
      <c r="T39" s="7">
        <f t="shared" si="9"/>
        <v>0</v>
      </c>
      <c r="U39" s="7">
        <f t="shared" si="10"/>
        <v>0</v>
      </c>
      <c r="V39" s="8">
        <f t="shared" si="11"/>
        <v>-3.4292109740868069E-2</v>
      </c>
      <c r="W39" s="8">
        <f t="shared" si="22"/>
        <v>0.30791755811807014</v>
      </c>
      <c r="X39" s="2">
        <f t="shared" si="31"/>
        <v>0.34220966785893819</v>
      </c>
      <c r="Y39" s="13">
        <f>SUMPRODUCT($W$28:W39,$O$28:O39)/SUM($O$28:O39)</f>
        <v>0.30585673928505824</v>
      </c>
      <c r="Z39" s="5">
        <f t="shared" si="23"/>
        <v>0.70104452767374104</v>
      </c>
      <c r="AA39" s="8">
        <f t="shared" si="24"/>
        <v>1.07</v>
      </c>
      <c r="AB39" s="10">
        <f t="shared" si="25"/>
        <v>3.1649481634155285</v>
      </c>
      <c r="AC39" s="10">
        <f t="shared" si="26"/>
        <v>2.2054999886912281</v>
      </c>
      <c r="AD39" s="5">
        <f>SUMPRODUCT(AB$28:AB39,$B$28:$B39)/SUM($B$28:$B39)</f>
        <v>3.1514734732358707</v>
      </c>
      <c r="AE39" s="5">
        <f t="shared" si="27"/>
        <v>1.6655305867665415</v>
      </c>
      <c r="AF39" s="8">
        <f t="shared" si="12"/>
        <v>3.13</v>
      </c>
      <c r="AG39" s="10">
        <f t="shared" si="28"/>
        <v>0.76855282002068126</v>
      </c>
      <c r="AH39" s="10">
        <f t="shared" si="29"/>
        <v>1.2672582054563231</v>
      </c>
      <c r="AI39" s="5">
        <f>SUMPRODUCT(AG$28:AG39,$B$28:$B39)/SUM($B$28:$B39)</f>
        <v>0.71623387109709147</v>
      </c>
      <c r="AJ39" s="5">
        <f t="shared" si="30"/>
        <v>2.9449234175130314</v>
      </c>
      <c r="AK39" s="7">
        <f>SUMPRODUCT($O$28:O39,$B$28:B39)/SUMPRODUCT($B$28:B39)</f>
        <v>3.7980102134184311E-2</v>
      </c>
    </row>
    <row r="40" spans="1:37">
      <c r="A40" s="1">
        <v>0.13</v>
      </c>
      <c r="B40" s="2">
        <f t="shared" si="13"/>
        <v>1.1363636363636364E-2</v>
      </c>
      <c r="C40" s="4">
        <f t="shared" si="14"/>
        <v>0.78135521885521875</v>
      </c>
      <c r="D40" s="4">
        <f t="shared" si="15"/>
        <v>0.20728114478114476</v>
      </c>
      <c r="E40" s="4">
        <f t="shared" si="16"/>
        <v>0</v>
      </c>
      <c r="F40" s="4">
        <f t="shared" si="17"/>
        <v>0</v>
      </c>
      <c r="G40" s="4">
        <f t="shared" si="18"/>
        <v>0</v>
      </c>
      <c r="H40" s="4">
        <f t="shared" si="0"/>
        <v>0.79033631332481902</v>
      </c>
      <c r="I40" s="4">
        <f t="shared" si="1"/>
        <v>0.20966368667518093</v>
      </c>
      <c r="J40" s="4">
        <f t="shared" si="2"/>
        <v>0</v>
      </c>
      <c r="K40" s="4">
        <f t="shared" si="3"/>
        <v>0</v>
      </c>
      <c r="L40" s="4">
        <f t="shared" si="4"/>
        <v>0</v>
      </c>
      <c r="M40" s="5">
        <f t="shared" si="19"/>
        <v>2.0717943805874839</v>
      </c>
      <c r="N40" s="8">
        <f t="shared" si="5"/>
        <v>1.645</v>
      </c>
      <c r="O40" s="12">
        <f t="shared" si="20"/>
        <v>3.8751006473309174E-2</v>
      </c>
      <c r="P40" s="7">
        <f t="shared" si="21"/>
        <v>8.047421758919987E-2</v>
      </c>
      <c r="Q40" s="7">
        <f t="shared" si="6"/>
        <v>9.2227395406475829E-2</v>
      </c>
      <c r="R40" s="7">
        <f t="shared" si="7"/>
        <v>3.5263415890711351E-2</v>
      </c>
      <c r="S40" s="7">
        <f t="shared" si="8"/>
        <v>0</v>
      </c>
      <c r="T40" s="7">
        <f t="shared" si="9"/>
        <v>0</v>
      </c>
      <c r="U40" s="7">
        <f t="shared" si="10"/>
        <v>0</v>
      </c>
      <c r="V40" s="8">
        <f t="shared" si="11"/>
        <v>-3.4085429911157317E-2</v>
      </c>
      <c r="W40" s="8">
        <f t="shared" si="22"/>
        <v>0.30831185772420761</v>
      </c>
      <c r="X40" s="2">
        <f t="shared" si="31"/>
        <v>0.34239728763536492</v>
      </c>
      <c r="Y40" s="13">
        <f>SUMPRODUCT($W$28:W40,$O$28:O40)/SUM($O$28:O40)</f>
        <v>0.30604918554314697</v>
      </c>
      <c r="Z40" s="5">
        <f t="shared" si="23"/>
        <v>0.69685185185185172</v>
      </c>
      <c r="AA40" s="8">
        <f t="shared" si="24"/>
        <v>1.07</v>
      </c>
      <c r="AB40" s="10">
        <f t="shared" si="25"/>
        <v>3.1685650720632466</v>
      </c>
      <c r="AC40" s="10">
        <f t="shared" si="26"/>
        <v>2.194430275089251</v>
      </c>
      <c r="AD40" s="5">
        <f>SUMPRODUCT(AB$28:AB40,$B$28:$B40)/SUM($B$28:$B40)</f>
        <v>3.1528756249455405</v>
      </c>
      <c r="AE40" s="5">
        <f t="shared" si="27"/>
        <v>1.6488888888888886</v>
      </c>
      <c r="AF40" s="8">
        <f t="shared" si="12"/>
        <v>3.13</v>
      </c>
      <c r="AG40" s="10">
        <f t="shared" si="28"/>
        <v>0.78000271903742613</v>
      </c>
      <c r="AH40" s="10">
        <f t="shared" si="29"/>
        <v>1.2728588432312529</v>
      </c>
      <c r="AI40" s="5">
        <f>SUMPRODUCT(AG$28:AG40,$B$28:$B40)/SUM($B$28:$B40)</f>
        <v>0.72146530673200648</v>
      </c>
      <c r="AJ40" s="5">
        <f t="shared" si="30"/>
        <v>2.9248701603725791</v>
      </c>
      <c r="AK40" s="7">
        <f>SUMPRODUCT($O$28:O40,$B$28:B40)/SUMPRODUCT($B$28:B40)</f>
        <v>3.8043345184060044E-2</v>
      </c>
    </row>
    <row r="41" spans="1:37">
      <c r="A41" s="1">
        <v>0.14000000000000001</v>
      </c>
      <c r="B41" s="2">
        <f t="shared" si="13"/>
        <v>1.1494252873563218E-2</v>
      </c>
      <c r="C41" s="4">
        <f t="shared" si="14"/>
        <v>0.78458918688803736</v>
      </c>
      <c r="D41" s="4">
        <f t="shared" si="15"/>
        <v>0.20391656023839932</v>
      </c>
      <c r="E41" s="4">
        <f t="shared" si="16"/>
        <v>0</v>
      </c>
      <c r="F41" s="4">
        <f t="shared" si="17"/>
        <v>0</v>
      </c>
      <c r="G41" s="4">
        <f t="shared" si="18"/>
        <v>0</v>
      </c>
      <c r="H41" s="4">
        <f t="shared" si="0"/>
        <v>0.79371231696813094</v>
      </c>
      <c r="I41" s="4">
        <f t="shared" si="1"/>
        <v>0.20628768303186912</v>
      </c>
      <c r="J41" s="4">
        <f t="shared" si="2"/>
        <v>0</v>
      </c>
      <c r="K41" s="4">
        <f t="shared" si="3"/>
        <v>0</v>
      </c>
      <c r="L41" s="4">
        <f t="shared" si="4"/>
        <v>0</v>
      </c>
      <c r="M41" s="5">
        <f t="shared" si="19"/>
        <v>2.0767571059431527</v>
      </c>
      <c r="N41" s="8">
        <f t="shared" si="5"/>
        <v>1.645</v>
      </c>
      <c r="O41" s="12">
        <f t="shared" si="20"/>
        <v>3.8888770698356119E-2</v>
      </c>
      <c r="P41" s="7">
        <f t="shared" si="21"/>
        <v>8.0957769297232945E-2</v>
      </c>
      <c r="Q41" s="7">
        <f t="shared" si="6"/>
        <v>9.2555274262087553E-2</v>
      </c>
      <c r="R41" s="7">
        <f t="shared" si="7"/>
        <v>3.538878133550407E-2</v>
      </c>
      <c r="S41" s="7">
        <f t="shared" si="8"/>
        <v>0</v>
      </c>
      <c r="T41" s="7">
        <f t="shared" si="9"/>
        <v>0</v>
      </c>
      <c r="U41" s="7">
        <f t="shared" si="10"/>
        <v>0</v>
      </c>
      <c r="V41" s="8">
        <f t="shared" si="11"/>
        <v>-3.387494284511125E-2</v>
      </c>
      <c r="W41" s="8">
        <f t="shared" si="22"/>
        <v>0.30871050455897031</v>
      </c>
      <c r="X41" s="2">
        <f t="shared" si="31"/>
        <v>0.34258544740408159</v>
      </c>
      <c r="Y41" s="13">
        <f>SUMPRODUCT($W$28:W41,$O$28:O41)/SUM($O$28:O41)</f>
        <v>0.30624326914417555</v>
      </c>
      <c r="Z41" s="5">
        <f t="shared" si="23"/>
        <v>0.69256279267773513</v>
      </c>
      <c r="AA41" s="8">
        <f t="shared" si="24"/>
        <v>1.07</v>
      </c>
      <c r="AB41" s="10">
        <f t="shared" si="25"/>
        <v>3.1722504930549134</v>
      </c>
      <c r="AC41" s="10">
        <f t="shared" si="26"/>
        <v>2.1830602725547665</v>
      </c>
      <c r="AD41" s="5">
        <f>SUMPRODUCT(AB$28:AB41,$B$28:$B41)/SUM($B$28:$B41)</f>
        <v>3.1543601716894125</v>
      </c>
      <c r="AE41" s="5">
        <f t="shared" si="27"/>
        <v>1.6318646232439336</v>
      </c>
      <c r="AF41" s="8">
        <f t="shared" si="12"/>
        <v>3.13</v>
      </c>
      <c r="AG41" s="10">
        <f t="shared" si="28"/>
        <v>0.79188329248047085</v>
      </c>
      <c r="AH41" s="10">
        <f t="shared" si="29"/>
        <v>1.2784515821934714</v>
      </c>
      <c r="AI41" s="5">
        <f>SUMPRODUCT(AG$28:AG41,$B$28:$B41)/SUM($B$28:$B41)</f>
        <v>0.72686089398776466</v>
      </c>
      <c r="AJ41" s="5">
        <f t="shared" si="30"/>
        <v>2.9045254176481095</v>
      </c>
      <c r="AK41" s="7">
        <f>SUMPRODUCT($O$28:O41,$B$28:B41)/SUMPRODUCT($B$28:B41)</f>
        <v>3.810812362215571E-2</v>
      </c>
    </row>
    <row r="42" spans="1:37">
      <c r="A42" s="1">
        <v>0.15</v>
      </c>
      <c r="B42" s="2">
        <f t="shared" si="13"/>
        <v>1.1627906976744186E-2</v>
      </c>
      <c r="C42" s="4">
        <f t="shared" si="14"/>
        <v>0.78789836347975883</v>
      </c>
      <c r="D42" s="4">
        <f t="shared" si="15"/>
        <v>0.20047372954349701</v>
      </c>
      <c r="E42" s="4">
        <f t="shared" si="16"/>
        <v>0</v>
      </c>
      <c r="F42" s="4">
        <f t="shared" si="17"/>
        <v>0</v>
      </c>
      <c r="G42" s="4">
        <f t="shared" si="18"/>
        <v>0</v>
      </c>
      <c r="H42" s="4">
        <f t="shared" si="0"/>
        <v>0.79716775599128542</v>
      </c>
      <c r="I42" s="4">
        <f t="shared" si="1"/>
        <v>0.20283224400871463</v>
      </c>
      <c r="J42" s="4">
        <f t="shared" si="2"/>
        <v>0</v>
      </c>
      <c r="K42" s="4">
        <f t="shared" si="3"/>
        <v>0</v>
      </c>
      <c r="L42" s="4">
        <f t="shared" si="4"/>
        <v>0</v>
      </c>
      <c r="M42" s="5">
        <f t="shared" si="19"/>
        <v>2.0818366013071894</v>
      </c>
      <c r="N42" s="8">
        <f t="shared" si="5"/>
        <v>1.645</v>
      </c>
      <c r="O42" s="12">
        <f t="shared" si="20"/>
        <v>3.9028270168985885E-2</v>
      </c>
      <c r="P42" s="7">
        <f t="shared" si="21"/>
        <v>8.145105752227115E-2</v>
      </c>
      <c r="Q42" s="7">
        <f t="shared" si="6"/>
        <v>9.2887283002186405E-2</v>
      </c>
      <c r="R42" s="7">
        <f t="shared" si="7"/>
        <v>3.5515725853777158E-2</v>
      </c>
      <c r="S42" s="7">
        <f t="shared" si="8"/>
        <v>0</v>
      </c>
      <c r="T42" s="7">
        <f t="shared" si="9"/>
        <v>0</v>
      </c>
      <c r="U42" s="7">
        <f t="shared" si="10"/>
        <v>0</v>
      </c>
      <c r="V42" s="8">
        <f t="shared" si="11"/>
        <v>-3.3660542365490813E-2</v>
      </c>
      <c r="W42" s="8">
        <f t="shared" si="22"/>
        <v>0.30911359266776633</v>
      </c>
      <c r="X42" s="2">
        <f t="shared" si="31"/>
        <v>0.34277413503325715</v>
      </c>
      <c r="Y42" s="13">
        <f>SUMPRODUCT($W$28:W42,$O$28:O42)/SUM($O$28:O42)</f>
        <v>0.30643901904438653</v>
      </c>
      <c r="Z42" s="5">
        <f t="shared" si="23"/>
        <v>0.68817398794142992</v>
      </c>
      <c r="AA42" s="8">
        <f t="shared" si="24"/>
        <v>1.07</v>
      </c>
      <c r="AB42" s="10">
        <f t="shared" si="25"/>
        <v>3.1760069877962263</v>
      </c>
      <c r="AC42" s="10">
        <f t="shared" si="26"/>
        <v>2.1713785464931021</v>
      </c>
      <c r="AD42" s="5">
        <f>SUMPRODUCT(AB$28:AB42,$B$28:$B42)/SUM($B$28:$B42)</f>
        <v>3.1559173822253093</v>
      </c>
      <c r="AE42" s="5">
        <f t="shared" si="27"/>
        <v>1.6144444444444446</v>
      </c>
      <c r="AF42" s="8">
        <f t="shared" si="12"/>
        <v>3.13</v>
      </c>
      <c r="AG42" s="10">
        <f t="shared" si="28"/>
        <v>0.80422097074775623</v>
      </c>
      <c r="AH42" s="10">
        <f t="shared" si="29"/>
        <v>1.2840307658575387</v>
      </c>
      <c r="AI42" s="5">
        <f>SUMPRODUCT(AG$28:AG42,$B$28:$B42)/SUM($B$28:$B42)</f>
        <v>0.73242595842929692</v>
      </c>
      <c r="AJ42" s="5">
        <f t="shared" si="30"/>
        <v>2.8838794486962671</v>
      </c>
      <c r="AK42" s="7">
        <f>SUMPRODUCT($O$28:O42,$B$28:B42)/SUMPRODUCT($B$28:B42)</f>
        <v>3.8174316354159459E-2</v>
      </c>
    </row>
    <row r="43" spans="1:37">
      <c r="A43" s="1">
        <v>0.16</v>
      </c>
      <c r="B43" s="2">
        <f t="shared" si="13"/>
        <v>1.1764705882352941E-2</v>
      </c>
      <c r="C43" s="4">
        <f t="shared" si="14"/>
        <v>0.79128540305010897</v>
      </c>
      <c r="D43" s="4">
        <f t="shared" si="15"/>
        <v>0.19694989106753816</v>
      </c>
      <c r="E43" s="4">
        <f t="shared" si="16"/>
        <v>0</v>
      </c>
      <c r="F43" s="4">
        <f t="shared" si="17"/>
        <v>0</v>
      </c>
      <c r="G43" s="4">
        <f t="shared" si="18"/>
        <v>0</v>
      </c>
      <c r="H43" s="4">
        <f t="shared" si="0"/>
        <v>0.80070546737213399</v>
      </c>
      <c r="I43" s="4">
        <f t="shared" si="1"/>
        <v>0.19929453262786598</v>
      </c>
      <c r="J43" s="4">
        <f t="shared" si="2"/>
        <v>0</v>
      </c>
      <c r="K43" s="4">
        <f t="shared" si="3"/>
        <v>0</v>
      </c>
      <c r="L43" s="4">
        <f t="shared" si="4"/>
        <v>0</v>
      </c>
      <c r="M43" s="5">
        <f t="shared" si="19"/>
        <v>2.087037037037037</v>
      </c>
      <c r="N43" s="8">
        <f t="shared" si="5"/>
        <v>1.645</v>
      </c>
      <c r="O43" s="12">
        <f t="shared" si="20"/>
        <v>3.9169542166174902E-2</v>
      </c>
      <c r="P43" s="7">
        <f t="shared" si="21"/>
        <v>8.1954408895558009E-2</v>
      </c>
      <c r="Q43" s="7">
        <f t="shared" si="6"/>
        <v>9.3223510355496267E-2</v>
      </c>
      <c r="R43" s="7">
        <f t="shared" si="7"/>
        <v>3.5644283371219165E-2</v>
      </c>
      <c r="S43" s="7">
        <f t="shared" si="8"/>
        <v>0</v>
      </c>
      <c r="T43" s="7">
        <f t="shared" si="9"/>
        <v>0</v>
      </c>
      <c r="U43" s="7">
        <f t="shared" si="10"/>
        <v>0</v>
      </c>
      <c r="V43" s="8">
        <f t="shared" si="11"/>
        <v>-3.3442118309877492E-2</v>
      </c>
      <c r="W43" s="8">
        <f t="shared" si="22"/>
        <v>0.30952121911473879</v>
      </c>
      <c r="X43" s="2">
        <f t="shared" si="31"/>
        <v>0.34296333742461627</v>
      </c>
      <c r="Y43" s="13">
        <f>SUMPRODUCT($W$28:W43,$O$28:O43)/SUM($O$28:O43)</f>
        <v>0.30663646519187365</v>
      </c>
      <c r="Z43" s="5">
        <f t="shared" si="23"/>
        <v>0.68368191721132909</v>
      </c>
      <c r="AA43" s="8">
        <f t="shared" si="24"/>
        <v>1.07</v>
      </c>
      <c r="AB43" s="10">
        <f t="shared" si="25"/>
        <v>3.1798372624375739</v>
      </c>
      <c r="AC43" s="10">
        <f t="shared" si="26"/>
        <v>2.1593730855890012</v>
      </c>
      <c r="AD43" s="5">
        <f>SUMPRODUCT(AB$28:AB43,$B$28:$B43)/SUM($B$28:$B43)</f>
        <v>3.1575402373584702</v>
      </c>
      <c r="AE43" s="5">
        <f t="shared" si="27"/>
        <v>1.5966143790849676</v>
      </c>
      <c r="AF43" s="8">
        <f t="shared" si="12"/>
        <v>3.13</v>
      </c>
      <c r="AG43" s="10">
        <f t="shared" si="28"/>
        <v>0.8170444635688523</v>
      </c>
      <c r="AH43" s="10">
        <f t="shared" si="29"/>
        <v>1.2895901265990706</v>
      </c>
      <c r="AI43" s="5">
        <f>SUMPRODUCT(AG$28:AG43,$B$28:$B43)/SUM($B$28:$B43)</f>
        <v>0.73816693932918098</v>
      </c>
      <c r="AJ43" s="5">
        <f t="shared" si="30"/>
        <v>2.862921948266631</v>
      </c>
      <c r="AK43" s="7">
        <f>SUMPRODUCT($O$28:O43,$B$28:B43)/SUMPRODUCT($B$28:B43)</f>
        <v>3.824183790123039E-2</v>
      </c>
    </row>
    <row r="44" spans="1:37">
      <c r="A44" s="1">
        <v>0.17</v>
      </c>
      <c r="B44" s="2">
        <f t="shared" si="13"/>
        <v>1.1904761904761906E-2</v>
      </c>
      <c r="C44" s="4">
        <f t="shared" si="14"/>
        <v>0.79475308641975306</v>
      </c>
      <c r="D44" s="4">
        <f t="shared" si="15"/>
        <v>0.19334215167548502</v>
      </c>
      <c r="E44" s="4">
        <f t="shared" si="16"/>
        <v>0</v>
      </c>
      <c r="F44" s="4">
        <f t="shared" si="17"/>
        <v>0</v>
      </c>
      <c r="G44" s="4">
        <f t="shared" si="18"/>
        <v>0</v>
      </c>
      <c r="H44" s="4">
        <f t="shared" si="0"/>
        <v>0.80432842481035249</v>
      </c>
      <c r="I44" s="4">
        <f t="shared" si="1"/>
        <v>0.19567157518964748</v>
      </c>
      <c r="J44" s="4">
        <f t="shared" si="2"/>
        <v>0</v>
      </c>
      <c r="K44" s="4">
        <f t="shared" si="3"/>
        <v>0</v>
      </c>
      <c r="L44" s="4">
        <f t="shared" si="4"/>
        <v>0</v>
      </c>
      <c r="M44" s="5">
        <f t="shared" si="19"/>
        <v>2.0923627844712178</v>
      </c>
      <c r="N44" s="8">
        <f t="shared" si="5"/>
        <v>1.645</v>
      </c>
      <c r="O44" s="12">
        <f t="shared" si="20"/>
        <v>3.9312625088642847E-2</v>
      </c>
      <c r="P44" s="7">
        <f t="shared" si="21"/>
        <v>8.246816532696663E-2</v>
      </c>
      <c r="Q44" s="7">
        <f t="shared" si="6"/>
        <v>9.3564047710969975E-2</v>
      </c>
      <c r="R44" s="7">
        <f t="shared" si="7"/>
        <v>3.5774488830664995E-2</v>
      </c>
      <c r="S44" s="7">
        <f t="shared" si="8"/>
        <v>0</v>
      </c>
      <c r="T44" s="7">
        <f t="shared" si="9"/>
        <v>0</v>
      </c>
      <c r="U44" s="7">
        <f t="shared" si="10"/>
        <v>0</v>
      </c>
      <c r="V44" s="8">
        <f t="shared" si="11"/>
        <v>-3.32195563419313E-2</v>
      </c>
      <c r="W44" s="8">
        <f t="shared" si="22"/>
        <v>0.30993348411125798</v>
      </c>
      <c r="X44" s="2">
        <f t="shared" si="31"/>
        <v>0.34315304045318928</v>
      </c>
      <c r="Y44" s="13">
        <f>SUMPRODUCT($W$28:W44,$O$28:O44)/SUM($O$28:O44)</f>
        <v>0.30683563850893653</v>
      </c>
      <c r="Z44" s="5">
        <f t="shared" si="23"/>
        <v>0.67908289241622577</v>
      </c>
      <c r="AA44" s="8">
        <f t="shared" si="24"/>
        <v>1.07</v>
      </c>
      <c r="AB44" s="10">
        <f t="shared" si="25"/>
        <v>3.1837441789255818</v>
      </c>
      <c r="AC44" s="10">
        <f t="shared" si="26"/>
        <v>2.1470312651873558</v>
      </c>
      <c r="AD44" s="5">
        <f>SUMPRODUCT(AB$28:AB44,$B$28:$B44)/SUM($B$28:$B44)</f>
        <v>3.1592236487036032</v>
      </c>
      <c r="AE44" s="5">
        <f t="shared" si="27"/>
        <v>1.5783597883597884</v>
      </c>
      <c r="AF44" s="8">
        <f t="shared" si="12"/>
        <v>3.13</v>
      </c>
      <c r="AG44" s="10">
        <f t="shared" si="28"/>
        <v>0.83038501597766512</v>
      </c>
      <c r="AH44" s="10">
        <f t="shared" si="29"/>
        <v>1.2951227182933043</v>
      </c>
      <c r="AI44" s="5">
        <f>SUMPRODUCT(AG$28:AG44,$B$28:$B44)/SUM($B$28:$B44)</f>
        <v>0.74409127540888109</v>
      </c>
      <c r="AJ44" s="5">
        <f t="shared" si="30"/>
        <v>2.8416420062995504</v>
      </c>
      <c r="AK44" s="7">
        <f>SUMPRODUCT($O$28:O44,$B$28:B44)/SUMPRODUCT($B$28:B44)</f>
        <v>3.8310628136275615E-2</v>
      </c>
    </row>
    <row r="45" spans="1:37">
      <c r="A45" s="1">
        <v>0.18</v>
      </c>
      <c r="B45" s="2">
        <f t="shared" si="13"/>
        <v>1.2048192771084338E-2</v>
      </c>
      <c r="C45" s="4">
        <f t="shared" si="14"/>
        <v>0.79830432842481036</v>
      </c>
      <c r="D45" s="4">
        <f t="shared" si="15"/>
        <v>0.18964747880410532</v>
      </c>
      <c r="E45" s="4">
        <f t="shared" si="16"/>
        <v>0</v>
      </c>
      <c r="F45" s="4">
        <f t="shared" si="17"/>
        <v>0</v>
      </c>
      <c r="G45" s="4">
        <f t="shared" si="18"/>
        <v>0</v>
      </c>
      <c r="H45" s="4">
        <f t="shared" si="0"/>
        <v>0.80803974706413728</v>
      </c>
      <c r="I45" s="4">
        <f t="shared" si="1"/>
        <v>0.19196025293586269</v>
      </c>
      <c r="J45" s="4">
        <f t="shared" si="2"/>
        <v>0</v>
      </c>
      <c r="K45" s="4">
        <f t="shared" si="3"/>
        <v>0</v>
      </c>
      <c r="L45" s="4">
        <f t="shared" si="4"/>
        <v>0</v>
      </c>
      <c r="M45" s="5">
        <f t="shared" si="19"/>
        <v>2.0978184281842815</v>
      </c>
      <c r="N45" s="8">
        <f t="shared" si="5"/>
        <v>1.645</v>
      </c>
      <c r="O45" s="12">
        <f t="shared" si="20"/>
        <v>3.9457558494907626E-2</v>
      </c>
      <c r="P45" s="7">
        <f t="shared" si="21"/>
        <v>8.2992684922479548E-2</v>
      </c>
      <c r="Q45" s="7">
        <f t="shared" si="6"/>
        <v>9.3908989217880143E-2</v>
      </c>
      <c r="R45" s="7">
        <f t="shared" si="7"/>
        <v>3.5906378230365937E-2</v>
      </c>
      <c r="S45" s="7">
        <f t="shared" si="8"/>
        <v>0</v>
      </c>
      <c r="T45" s="7">
        <f t="shared" si="9"/>
        <v>0</v>
      </c>
      <c r="U45" s="7">
        <f t="shared" si="10"/>
        <v>0</v>
      </c>
      <c r="V45" s="8">
        <f t="shared" si="11"/>
        <v>-3.2992737751819309E-2</v>
      </c>
      <c r="W45" s="8">
        <f t="shared" si="22"/>
        <v>0.3103504911512393</v>
      </c>
      <c r="X45" s="2">
        <f t="shared" si="31"/>
        <v>0.34334322890305863</v>
      </c>
      <c r="Y45" s="13">
        <f>SUMPRODUCT($W$28:W45,$O$28:O45)/SUM($O$28:O45)</f>
        <v>0.30703657089215097</v>
      </c>
      <c r="Z45" s="5">
        <f t="shared" si="23"/>
        <v>0.67437304774654172</v>
      </c>
      <c r="AA45" s="8">
        <f t="shared" si="24"/>
        <v>1.07</v>
      </c>
      <c r="AB45" s="10">
        <f t="shared" si="25"/>
        <v>3.1877307671261472</v>
      </c>
      <c r="AC45" s="10">
        <f t="shared" si="26"/>
        <v>2.1343398078466391</v>
      </c>
      <c r="AD45" s="5">
        <f>SUMPRODUCT(AB$28:AB45,$B$28:$B45)/SUM($B$28:$B45)</f>
        <v>3.1609639391231203</v>
      </c>
      <c r="AE45" s="5">
        <f t="shared" si="27"/>
        <v>1.559665327978581</v>
      </c>
      <c r="AF45" s="8">
        <f t="shared" si="12"/>
        <v>3.13</v>
      </c>
      <c r="AG45" s="10">
        <f t="shared" si="28"/>
        <v>0.84427670003062938</v>
      </c>
      <c r="AH45" s="10">
        <f t="shared" si="29"/>
        <v>1.3006208404672395</v>
      </c>
      <c r="AI45" s="5">
        <f>SUMPRODUCT(AG$28:AG45,$B$28:$B45)/SUM($B$28:$B45)</f>
        <v>0.75020735252548709</v>
      </c>
      <c r="AJ45" s="5">
        <f t="shared" si="30"/>
        <v>2.8200280614490656</v>
      </c>
      <c r="AK45" s="7">
        <f>SUMPRODUCT($O$28:O45,$B$28:B45)/SUMPRODUCT($B$28:B45)</f>
        <v>3.8380645452140219E-2</v>
      </c>
    </row>
    <row r="46" spans="1:37">
      <c r="A46" s="1">
        <v>0.19</v>
      </c>
      <c r="B46" s="2">
        <f t="shared" si="13"/>
        <v>1.2195121951219511E-2</v>
      </c>
      <c r="C46" s="4">
        <f t="shared" si="14"/>
        <v>0.80194218608852752</v>
      </c>
      <c r="D46" s="4">
        <f t="shared" si="15"/>
        <v>0.18586269196025293</v>
      </c>
      <c r="E46" s="4">
        <f t="shared" si="16"/>
        <v>0</v>
      </c>
      <c r="F46" s="4">
        <f t="shared" si="17"/>
        <v>0</v>
      </c>
      <c r="G46" s="4">
        <f t="shared" si="18"/>
        <v>0</v>
      </c>
      <c r="H46" s="4">
        <f t="shared" si="0"/>
        <v>0.81184270690443527</v>
      </c>
      <c r="I46" s="4">
        <f t="shared" si="1"/>
        <v>0.1881572930955647</v>
      </c>
      <c r="J46" s="4">
        <f t="shared" si="2"/>
        <v>0</v>
      </c>
      <c r="K46" s="4">
        <f t="shared" si="3"/>
        <v>0</v>
      </c>
      <c r="L46" s="4">
        <f t="shared" si="4"/>
        <v>0</v>
      </c>
      <c r="M46" s="5">
        <f t="shared" si="19"/>
        <v>2.10340877914952</v>
      </c>
      <c r="N46" s="8">
        <f t="shared" si="5"/>
        <v>1.645</v>
      </c>
      <c r="O46" s="12">
        <f t="shared" si="20"/>
        <v>3.9604383147166716E-2</v>
      </c>
      <c r="P46" s="7">
        <f t="shared" si="21"/>
        <v>8.3528342969088343E-2</v>
      </c>
      <c r="Q46" s="7">
        <f t="shared" si="6"/>
        <v>9.4258431890256775E-2</v>
      </c>
      <c r="R46" s="7">
        <f t="shared" si="7"/>
        <v>3.6039988663921711E-2</v>
      </c>
      <c r="S46" s="7">
        <f t="shared" si="8"/>
        <v>0</v>
      </c>
      <c r="T46" s="7">
        <f t="shared" si="9"/>
        <v>0</v>
      </c>
      <c r="U46" s="7">
        <f t="shared" si="10"/>
        <v>0</v>
      </c>
      <c r="V46" s="8">
        <f t="shared" si="11"/>
        <v>-3.2761539245082842E-2</v>
      </c>
      <c r="W46" s="8">
        <f t="shared" si="22"/>
        <v>0.31077234715372232</v>
      </c>
      <c r="X46" s="2">
        <f t="shared" si="31"/>
        <v>0.34353388639880517</v>
      </c>
      <c r="Y46" s="13">
        <f>SUMPRODUCT($W$28:W46,$O$28:O46)/SUM($O$28:O46)</f>
        <v>0.30723929522426152</v>
      </c>
      <c r="Z46" s="5">
        <f t="shared" si="23"/>
        <v>0.66954832881662152</v>
      </c>
      <c r="AA46" s="8">
        <f t="shared" si="24"/>
        <v>1.07</v>
      </c>
      <c r="AB46" s="10">
        <f t="shared" si="25"/>
        <v>3.1918002381457886</v>
      </c>
      <c r="AC46" s="10">
        <f t="shared" si="26"/>
        <v>2.1212847408059088</v>
      </c>
      <c r="AD46" s="5">
        <f>SUMPRODUCT(AB$28:AB46,$B$28:$B46)/SUM($B$28:$B46)</f>
        <v>3.1627584885558582</v>
      </c>
      <c r="AE46" s="5">
        <f t="shared" si="27"/>
        <v>1.5405149051490514</v>
      </c>
      <c r="AF46" s="8">
        <f t="shared" si="12"/>
        <v>3.13</v>
      </c>
      <c r="AG46" s="10">
        <f t="shared" si="28"/>
        <v>0.85875674828878412</v>
      </c>
      <c r="AH46" s="10">
        <f t="shared" si="29"/>
        <v>1.3060759527163561</v>
      </c>
      <c r="AI46" s="5">
        <f>SUMPRODUCT(AG$28:AG46,$B$28:$B46)/SUM($B$28:$B46)</f>
        <v>0.75652449377670805</v>
      </c>
      <c r="AJ46" s="5">
        <f t="shared" si="30"/>
        <v>2.7980678482091044</v>
      </c>
      <c r="AK46" s="7">
        <f>SUMPRODUCT($O$28:O46,$B$28:B46)/SUMPRODUCT($B$28:B46)</f>
        <v>3.8451862097977497E-2</v>
      </c>
    </row>
    <row r="47" spans="1:37">
      <c r="A47" s="1">
        <v>0.2</v>
      </c>
      <c r="B47" s="2">
        <f t="shared" si="13"/>
        <v>1.2345679012345678E-2</v>
      </c>
      <c r="C47" s="4">
        <f t="shared" si="14"/>
        <v>0.80566986739826241</v>
      </c>
      <c r="D47" s="4">
        <f t="shared" si="15"/>
        <v>0.18198445358939186</v>
      </c>
      <c r="E47" s="4">
        <f t="shared" si="16"/>
        <v>0</v>
      </c>
      <c r="F47" s="4">
        <f t="shared" si="17"/>
        <v>0</v>
      </c>
      <c r="G47" s="4">
        <f t="shared" si="18"/>
        <v>0</v>
      </c>
      <c r="H47" s="4">
        <f t="shared" si="0"/>
        <v>0.81574074074074077</v>
      </c>
      <c r="I47" s="4">
        <f t="shared" si="1"/>
        <v>0.18425925925925926</v>
      </c>
      <c r="J47" s="4">
        <f t="shared" si="2"/>
        <v>0</v>
      </c>
      <c r="K47" s="4">
        <f t="shared" si="3"/>
        <v>0</v>
      </c>
      <c r="L47" s="4">
        <f t="shared" si="4"/>
        <v>0</v>
      </c>
      <c r="M47" s="5">
        <f t="shared" si="19"/>
        <v>2.1091388888888889</v>
      </c>
      <c r="N47" s="8">
        <f t="shared" si="5"/>
        <v>1.645</v>
      </c>
      <c r="O47" s="12">
        <f t="shared" si="20"/>
        <v>3.9753141057086827E-2</v>
      </c>
      <c r="P47" s="7">
        <f t="shared" si="21"/>
        <v>8.4075532992988367E-2</v>
      </c>
      <c r="Q47" s="7">
        <f t="shared" si="6"/>
        <v>9.4612475715866645E-2</v>
      </c>
      <c r="R47" s="7">
        <f t="shared" si="7"/>
        <v>3.6175358361949017E-2</v>
      </c>
      <c r="S47" s="7">
        <f t="shared" si="8"/>
        <v>0</v>
      </c>
      <c r="T47" s="7">
        <f t="shared" si="9"/>
        <v>0</v>
      </c>
      <c r="U47" s="7">
        <f t="shared" si="10"/>
        <v>0</v>
      </c>
      <c r="V47" s="8">
        <f t="shared" si="11"/>
        <v>-3.2525832719154449E-2</v>
      </c>
      <c r="W47" s="8">
        <f t="shared" si="22"/>
        <v>0.31119916261317948</v>
      </c>
      <c r="X47" s="2">
        <f t="shared" si="31"/>
        <v>0.34372499533233392</v>
      </c>
      <c r="Y47" s="13">
        <f>SUMPRODUCT($W$28:W47,$O$28:O47)/SUM($O$28:O47)</f>
        <v>0.30744384539440089</v>
      </c>
      <c r="Z47" s="5">
        <f t="shared" si="23"/>
        <v>0.66460448102423408</v>
      </c>
      <c r="AA47" s="8">
        <f t="shared" si="24"/>
        <v>1.07</v>
      </c>
      <c r="AB47" s="10">
        <f t="shared" si="25"/>
        <v>3.195955998995951</v>
      </c>
      <c r="AC47" s="10">
        <f t="shared" si="26"/>
        <v>2.107851350078533</v>
      </c>
      <c r="AD47" s="5">
        <f>SUMPRODUCT(AB$28:AB47,$B$28:$B47)/SUM($B$28:$B47)</f>
        <v>3.1646054874789424</v>
      </c>
      <c r="AE47" s="5">
        <f t="shared" si="27"/>
        <v>1.5208916323731141</v>
      </c>
      <c r="AF47" s="8">
        <f t="shared" si="12"/>
        <v>3.13</v>
      </c>
      <c r="AG47" s="10">
        <f t="shared" si="28"/>
        <v>0.8738659362772343</v>
      </c>
      <c r="AH47" s="10">
        <f t="shared" si="29"/>
        <v>1.3114785779218452</v>
      </c>
      <c r="AI47" s="5">
        <f>SUMPRODUCT(AG$28:AG47,$B$28:$B47)/SUM($B$28:$B47)</f>
        <v>0.76305298085476081</v>
      </c>
      <c r="AJ47" s="5">
        <f t="shared" si="30"/>
        <v>2.7757483371970664</v>
      </c>
      <c r="AK47" s="7">
        <f>SUMPRODUCT($O$28:O47,$B$28:B47)/SUMPRODUCT($B$28:B47)</f>
        <v>3.852426092560781E-2</v>
      </c>
    </row>
    <row r="48" spans="1:37">
      <c r="A48" s="1">
        <v>0.21</v>
      </c>
      <c r="B48" s="2">
        <f t="shared" si="13"/>
        <v>1.2499999999999999E-2</v>
      </c>
      <c r="C48" s="4">
        <f t="shared" si="14"/>
        <v>0.80949074074074079</v>
      </c>
      <c r="D48" s="4">
        <f t="shared" si="15"/>
        <v>0.17800925925925926</v>
      </c>
      <c r="E48" s="4">
        <f t="shared" si="16"/>
        <v>0</v>
      </c>
      <c r="F48" s="4">
        <f t="shared" si="17"/>
        <v>0</v>
      </c>
      <c r="G48" s="4">
        <f t="shared" si="18"/>
        <v>0</v>
      </c>
      <c r="H48" s="4">
        <f t="shared" si="0"/>
        <v>0.81973745897796535</v>
      </c>
      <c r="I48" s="4">
        <f t="shared" si="1"/>
        <v>0.18026254102203468</v>
      </c>
      <c r="J48" s="4">
        <f t="shared" si="2"/>
        <v>0</v>
      </c>
      <c r="K48" s="4">
        <f t="shared" si="3"/>
        <v>0</v>
      </c>
      <c r="L48" s="4">
        <f t="shared" si="4"/>
        <v>0</v>
      </c>
      <c r="M48" s="5">
        <f t="shared" si="19"/>
        <v>2.115014064697609</v>
      </c>
      <c r="N48" s="8">
        <f t="shared" si="5"/>
        <v>1.645</v>
      </c>
      <c r="O48" s="12">
        <f t="shared" si="20"/>
        <v>3.9903875533586333E-2</v>
      </c>
      <c r="P48" s="7">
        <f t="shared" si="21"/>
        <v>8.4634667897537749E-2</v>
      </c>
      <c r="Q48" s="7">
        <f t="shared" si="6"/>
        <v>9.497122376993547E-2</v>
      </c>
      <c r="R48" s="7">
        <f t="shared" si="7"/>
        <v>3.6312526735563566E-2</v>
      </c>
      <c r="S48" s="7">
        <f t="shared" si="8"/>
        <v>0</v>
      </c>
      <c r="T48" s="7">
        <f t="shared" si="9"/>
        <v>0</v>
      </c>
      <c r="U48" s="7">
        <f t="shared" si="10"/>
        <v>0</v>
      </c>
      <c r="V48" s="8">
        <f t="shared" si="11"/>
        <v>-3.2285485026673388E-2</v>
      </c>
      <c r="W48" s="8">
        <f t="shared" si="22"/>
        <v>0.31163105175805805</v>
      </c>
      <c r="X48" s="2">
        <f t="shared" si="31"/>
        <v>0.34391653678473144</v>
      </c>
      <c r="Y48" s="13">
        <f>SUMPRODUCT($W$28:W48,$O$28:O48)/SUM($O$28:O48)</f>
        <v>0.30765025632450937</v>
      </c>
      <c r="Z48" s="5">
        <f t="shared" si="23"/>
        <v>0.65953703703703703</v>
      </c>
      <c r="AA48" s="8">
        <f t="shared" si="24"/>
        <v>1.07</v>
      </c>
      <c r="AB48" s="10">
        <f t="shared" si="25"/>
        <v>3.2002016687656871</v>
      </c>
      <c r="AC48" s="10">
        <f t="shared" si="26"/>
        <v>2.094024130854645</v>
      </c>
      <c r="AD48" s="5">
        <f>SUMPRODUCT(AB$28:AB48,$B$28:$B48)/SUM($B$28:$B48)</f>
        <v>3.1665037622636136</v>
      </c>
      <c r="AE48" s="5">
        <f t="shared" si="27"/>
        <v>1.5007777777777778</v>
      </c>
      <c r="AF48" s="8">
        <f t="shared" si="12"/>
        <v>3.13</v>
      </c>
      <c r="AG48" s="10">
        <f t="shared" si="28"/>
        <v>0.88964902260594925</v>
      </c>
      <c r="AH48" s="10">
        <f t="shared" si="29"/>
        <v>1.3168181925460971</v>
      </c>
      <c r="AI48" s="5">
        <f>SUMPRODUCT(AG$28:AG48,$B$28:$B48)/SUM($B$28:$B48)</f>
        <v>0.76980410036276614</v>
      </c>
      <c r="AJ48" s="5">
        <f t="shared" si="30"/>
        <v>2.7530556678949645</v>
      </c>
      <c r="AK48" s="7">
        <f>SUMPRODUCT($O$28:O48,$B$28:B48)/SUMPRODUCT($B$28:B48)</f>
        <v>3.8597833076558292E-2</v>
      </c>
    </row>
    <row r="49" spans="1:37">
      <c r="A49" s="1">
        <v>0.22</v>
      </c>
      <c r="B49" s="2">
        <f t="shared" si="13"/>
        <v>1.2658227848101266E-2</v>
      </c>
      <c r="C49" s="4">
        <f t="shared" si="14"/>
        <v>0.81340834505391468</v>
      </c>
      <c r="D49" s="4">
        <f t="shared" si="15"/>
        <v>0.17393342709798404</v>
      </c>
      <c r="E49" s="4">
        <f t="shared" si="16"/>
        <v>0</v>
      </c>
      <c r="F49" s="4">
        <f t="shared" si="17"/>
        <v>0</v>
      </c>
      <c r="G49" s="4">
        <f t="shared" si="18"/>
        <v>0</v>
      </c>
      <c r="H49" s="4">
        <f t="shared" si="0"/>
        <v>0.82383665716999055</v>
      </c>
      <c r="I49" s="4">
        <f t="shared" si="1"/>
        <v>0.17616334283000948</v>
      </c>
      <c r="J49" s="4">
        <f t="shared" si="2"/>
        <v>0</v>
      </c>
      <c r="K49" s="4">
        <f t="shared" si="3"/>
        <v>0</v>
      </c>
      <c r="L49" s="4">
        <f t="shared" si="4"/>
        <v>0</v>
      </c>
      <c r="M49" s="5">
        <f t="shared" si="19"/>
        <v>2.121039886039886</v>
      </c>
      <c r="N49" s="8">
        <f t="shared" si="5"/>
        <v>1.645</v>
      </c>
      <c r="O49" s="12">
        <f t="shared" si="20"/>
        <v>4.005663123269821E-2</v>
      </c>
      <c r="P49" s="7">
        <f t="shared" si="21"/>
        <v>8.5206181188112615E-2</v>
      </c>
      <c r="Q49" s="7">
        <f t="shared" si="6"/>
        <v>9.5334782333821741E-2</v>
      </c>
      <c r="R49" s="7">
        <f t="shared" si="7"/>
        <v>3.6451534421755374E-2</v>
      </c>
      <c r="S49" s="7">
        <f t="shared" si="8"/>
        <v>0</v>
      </c>
      <c r="T49" s="7">
        <f t="shared" si="9"/>
        <v>0</v>
      </c>
      <c r="U49" s="7">
        <f t="shared" si="10"/>
        <v>0</v>
      </c>
      <c r="V49" s="8">
        <f t="shared" si="11"/>
        <v>-3.2040357724680814E-2</v>
      </c>
      <c r="W49" s="8">
        <f t="shared" si="22"/>
        <v>0.31206813271809758</v>
      </c>
      <c r="X49" s="2">
        <f t="shared" si="31"/>
        <v>0.34410849044277841</v>
      </c>
      <c r="Y49" s="13">
        <f>SUMPRODUCT($W$28:W49,$O$28:O49)/SUM($O$28:O49)</f>
        <v>0.30785856400064299</v>
      </c>
      <c r="Z49" s="5">
        <f t="shared" si="23"/>
        <v>0.65434130332864504</v>
      </c>
      <c r="AA49" s="8">
        <f t="shared" si="24"/>
        <v>1.07</v>
      </c>
      <c r="AB49" s="10">
        <f t="shared" si="25"/>
        <v>3.2045410964923433</v>
      </c>
      <c r="AC49" s="10">
        <f t="shared" si="26"/>
        <v>2.0797867338592897</v>
      </c>
      <c r="AD49" s="5">
        <f>SUMPRODUCT(AB$28:AB49,$B$28:$B49)/SUM($B$28:$B49)</f>
        <v>3.1684526496987027</v>
      </c>
      <c r="AE49" s="5">
        <f t="shared" si="27"/>
        <v>1.4801547116736988</v>
      </c>
      <c r="AF49" s="8">
        <f t="shared" si="12"/>
        <v>3.13</v>
      </c>
      <c r="AG49" s="10">
        <f t="shared" si="28"/>
        <v>0.9061552572542878</v>
      </c>
      <c r="AH49" s="10">
        <f t="shared" si="29"/>
        <v>1.3220831019729151</v>
      </c>
      <c r="AI49" s="5">
        <f>SUMPRODUCT(AG$28:AG49,$B$28:$B49)/SUM($B$28:$B49)</f>
        <v>0.77679021181915342</v>
      </c>
      <c r="AJ49" s="5">
        <f t="shared" si="30"/>
        <v>2.7299750729176049</v>
      </c>
      <c r="AK49" s="7">
        <f>SUMPRODUCT($O$28:O49,$B$28:B49)/SUMPRODUCT($B$28:B49)</f>
        <v>3.8672576311185002E-2</v>
      </c>
    </row>
    <row r="50" spans="1:37">
      <c r="A50" s="1">
        <v>0.23</v>
      </c>
      <c r="B50" s="2">
        <f t="shared" si="13"/>
        <v>1.282051282051282E-2</v>
      </c>
      <c r="C50" s="4">
        <f t="shared" si="14"/>
        <v>0.81742640075973416</v>
      </c>
      <c r="D50" s="4">
        <f t="shared" si="15"/>
        <v>0.16975308641975306</v>
      </c>
      <c r="E50" s="4">
        <f t="shared" si="16"/>
        <v>0</v>
      </c>
      <c r="F50" s="4">
        <f t="shared" si="17"/>
        <v>0</v>
      </c>
      <c r="G50" s="4">
        <f t="shared" si="18"/>
        <v>0</v>
      </c>
      <c r="H50" s="4">
        <f t="shared" si="0"/>
        <v>0.82804232804232802</v>
      </c>
      <c r="I50" s="4">
        <f t="shared" si="1"/>
        <v>0.17195767195767192</v>
      </c>
      <c r="J50" s="4">
        <f t="shared" si="2"/>
        <v>0</v>
      </c>
      <c r="K50" s="4">
        <f t="shared" si="3"/>
        <v>0</v>
      </c>
      <c r="L50" s="4">
        <f t="shared" si="4"/>
        <v>0</v>
      </c>
      <c r="M50" s="5">
        <f t="shared" si="19"/>
        <v>2.1272222222222221</v>
      </c>
      <c r="N50" s="8">
        <f t="shared" si="5"/>
        <v>1.645</v>
      </c>
      <c r="O50" s="12">
        <f t="shared" si="20"/>
        <v>4.0211454209602697E-2</v>
      </c>
      <c r="P50" s="7">
        <f t="shared" si="21"/>
        <v>8.5790528291729631E-2</v>
      </c>
      <c r="Q50" s="7">
        <f t="shared" si="6"/>
        <v>9.5703261018854416E-2</v>
      </c>
      <c r="R50" s="7">
        <f t="shared" si="7"/>
        <v>3.6592423330738456E-2</v>
      </c>
      <c r="S50" s="7">
        <f t="shared" si="8"/>
        <v>0</v>
      </c>
      <c r="T50" s="7">
        <f t="shared" si="9"/>
        <v>0</v>
      </c>
      <c r="U50" s="7">
        <f t="shared" si="10"/>
        <v>0</v>
      </c>
      <c r="V50" s="8">
        <f t="shared" si="11"/>
        <v>-3.1790306808702012E-2</v>
      </c>
      <c r="W50" s="8">
        <f t="shared" si="22"/>
        <v>0.31251052770100612</v>
      </c>
      <c r="X50" s="2">
        <f t="shared" si="31"/>
        <v>0.34430083450970816</v>
      </c>
      <c r="Y50" s="13">
        <f>SUMPRODUCT($W$28:W50,$O$28:O50)/SUM($O$28:O50)</f>
        <v>0.30806880550835669</v>
      </c>
      <c r="Z50" s="5">
        <f t="shared" si="23"/>
        <v>0.64901234567901234</v>
      </c>
      <c r="AA50" s="8">
        <f t="shared" si="24"/>
        <v>1.07</v>
      </c>
      <c r="AB50" s="10">
        <f t="shared" si="25"/>
        <v>3.2089783809482273</v>
      </c>
      <c r="AC50" s="10">
        <f t="shared" si="26"/>
        <v>2.0651219072737188</v>
      </c>
      <c r="AD50" s="5">
        <f>SUMPRODUCT(AB$28:AB50,$B$28:$B50)/SUM($B$28:$B50)</f>
        <v>3.1704519058787586</v>
      </c>
      <c r="AE50" s="5">
        <f t="shared" si="27"/>
        <v>1.459002849002849</v>
      </c>
      <c r="AF50" s="8">
        <f t="shared" si="12"/>
        <v>3.13</v>
      </c>
      <c r="AG50" s="10">
        <f t="shared" si="28"/>
        <v>0.92343897078253456</v>
      </c>
      <c r="AH50" s="10">
        <f t="shared" si="29"/>
        <v>1.3272602984818809</v>
      </c>
      <c r="AI50" s="5">
        <f>SUMPRODUCT(AG$28:AG50,$B$28:$B50)/SUM($B$28:$B50)</f>
        <v>0.78402483605948758</v>
      </c>
      <c r="AJ50" s="5">
        <f t="shared" si="30"/>
        <v>2.7064907926419206</v>
      </c>
      <c r="AK50" s="7">
        <f>SUMPRODUCT($O$28:O50,$B$28:B50)/SUMPRODUCT($B$28:B50)</f>
        <v>3.8748493785192309E-2</v>
      </c>
    </row>
    <row r="51" spans="1:37">
      <c r="A51" s="1">
        <v>0.24</v>
      </c>
      <c r="B51" s="2">
        <f t="shared" si="13"/>
        <v>1.2987012987012986E-2</v>
      </c>
      <c r="C51" s="4">
        <f t="shared" si="14"/>
        <v>0.82154882154882158</v>
      </c>
      <c r="D51" s="4">
        <f t="shared" si="15"/>
        <v>0.16546416546416542</v>
      </c>
      <c r="E51" s="4">
        <f t="shared" si="16"/>
        <v>0</v>
      </c>
      <c r="F51" s="4">
        <f t="shared" si="17"/>
        <v>0</v>
      </c>
      <c r="G51" s="4">
        <f t="shared" si="18"/>
        <v>0</v>
      </c>
      <c r="H51" s="4">
        <f t="shared" si="0"/>
        <v>0.83235867446393763</v>
      </c>
      <c r="I51" s="4">
        <f t="shared" si="1"/>
        <v>0.16764132553606234</v>
      </c>
      <c r="J51" s="4">
        <f t="shared" si="2"/>
        <v>0</v>
      </c>
      <c r="K51" s="4">
        <f t="shared" si="3"/>
        <v>0</v>
      </c>
      <c r="L51" s="4">
        <f t="shared" si="4"/>
        <v>0</v>
      </c>
      <c r="M51" s="5">
        <f t="shared" si="19"/>
        <v>2.1335672514619883</v>
      </c>
      <c r="N51" s="8">
        <f t="shared" si="5"/>
        <v>1.645</v>
      </c>
      <c r="O51" s="12">
        <f t="shared" si="20"/>
        <v>4.0368391972921677E-2</v>
      </c>
      <c r="P51" s="7">
        <f t="shared" si="21"/>
        <v>8.6388187980135006E-2</v>
      </c>
      <c r="Q51" s="7">
        <f t="shared" si="6"/>
        <v>9.6076772895553594E-2</v>
      </c>
      <c r="R51" s="7">
        <f t="shared" si="7"/>
        <v>3.6735236695358726E-2</v>
      </c>
      <c r="S51" s="7">
        <f t="shared" si="8"/>
        <v>0</v>
      </c>
      <c r="T51" s="7">
        <f t="shared" si="9"/>
        <v>0</v>
      </c>
      <c r="U51" s="7">
        <f t="shared" si="10"/>
        <v>0</v>
      </c>
      <c r="V51" s="8">
        <f t="shared" si="11"/>
        <v>-3.1535182430642489E-2</v>
      </c>
      <c r="W51" s="8">
        <f t="shared" si="22"/>
        <v>0.31295836317912523</v>
      </c>
      <c r="X51" s="2">
        <f t="shared" si="31"/>
        <v>0.34449354560976775</v>
      </c>
      <c r="Y51" s="13">
        <f>SUMPRODUCT($W$28:W51,$O$28:O51)/SUM($O$28:O51)</f>
        <v>0.30828101907166483</v>
      </c>
      <c r="Z51" s="5">
        <f t="shared" si="23"/>
        <v>0.64354497354497342</v>
      </c>
      <c r="AA51" s="8">
        <f t="shared" si="24"/>
        <v>1.07</v>
      </c>
      <c r="AB51" s="10">
        <f t="shared" si="25"/>
        <v>3.2135178925945795</v>
      </c>
      <c r="AC51" s="10">
        <f t="shared" si="26"/>
        <v>2.0500114337826547</v>
      </c>
      <c r="AD51" s="5">
        <f>SUMPRODUCT(AB$28:AB51,$B$28:$B51)/SUM($B$28:$B51)</f>
        <v>3.1725016396085941</v>
      </c>
      <c r="AE51" s="5">
        <f t="shared" si="27"/>
        <v>1.4373015873015871</v>
      </c>
      <c r="AF51" s="8">
        <f t="shared" si="12"/>
        <v>3.13</v>
      </c>
      <c r="AG51" s="10">
        <f t="shared" si="28"/>
        <v>0.94156026006054339</v>
      </c>
      <c r="AH51" s="10">
        <f t="shared" si="29"/>
        <v>1.3323352989874246</v>
      </c>
      <c r="AI51" s="5">
        <f>SUMPRODUCT(AG$28:AG51,$B$28:$B51)/SUM($B$28:$B51)</f>
        <v>0.79152276416571432</v>
      </c>
      <c r="AJ51" s="5">
        <f t="shared" si="30"/>
        <v>2.6825859787714594</v>
      </c>
      <c r="AK51" s="7">
        <f>SUMPRODUCT($O$28:O51,$B$28:B51)/SUMPRODUCT($B$28:B51)</f>
        <v>3.8825593143816062E-2</v>
      </c>
    </row>
    <row r="52" spans="1:37">
      <c r="A52" s="1">
        <v>0.25</v>
      </c>
      <c r="B52" s="2">
        <f t="shared" si="13"/>
        <v>1.3157894736842105E-2</v>
      </c>
      <c r="C52" s="4">
        <f t="shared" si="14"/>
        <v>0.82577972709551661</v>
      </c>
      <c r="D52" s="4">
        <f t="shared" si="15"/>
        <v>0.1610623781676413</v>
      </c>
      <c r="E52" s="4">
        <f t="shared" si="16"/>
        <v>0</v>
      </c>
      <c r="F52" s="4">
        <f t="shared" si="17"/>
        <v>0</v>
      </c>
      <c r="G52" s="4">
        <f t="shared" si="18"/>
        <v>0</v>
      </c>
      <c r="H52" s="4">
        <f t="shared" si="0"/>
        <v>0.83679012345679016</v>
      </c>
      <c r="I52" s="4">
        <f t="shared" si="1"/>
        <v>0.16320987654320984</v>
      </c>
      <c r="J52" s="4">
        <f t="shared" si="2"/>
        <v>0</v>
      </c>
      <c r="K52" s="4">
        <f t="shared" si="3"/>
        <v>0</v>
      </c>
      <c r="L52" s="4">
        <f t="shared" si="4"/>
        <v>0</v>
      </c>
      <c r="M52" s="5">
        <f t="shared" si="19"/>
        <v>2.1400814814814813</v>
      </c>
      <c r="N52" s="8">
        <f t="shared" si="5"/>
        <v>1.645</v>
      </c>
      <c r="O52" s="12">
        <f t="shared" si="20"/>
        <v>4.0527493541368323E-2</v>
      </c>
      <c r="P52" s="7">
        <f t="shared" si="21"/>
        <v>8.6999663905985222E-2</v>
      </c>
      <c r="Q52" s="7">
        <f t="shared" si="6"/>
        <v>9.6455434628456599E-2</v>
      </c>
      <c r="R52" s="7">
        <f t="shared" si="7"/>
        <v>3.6880019122645172E-2</v>
      </c>
      <c r="S52" s="7">
        <f t="shared" si="8"/>
        <v>0</v>
      </c>
      <c r="T52" s="7">
        <f t="shared" si="9"/>
        <v>0</v>
      </c>
      <c r="U52" s="7">
        <f t="shared" si="10"/>
        <v>0</v>
      </c>
      <c r="V52" s="8">
        <f t="shared" si="11"/>
        <v>-3.1274828599336564E-2</v>
      </c>
      <c r="W52" s="8">
        <f t="shared" si="22"/>
        <v>0.31341177008676246</v>
      </c>
      <c r="X52" s="2">
        <f t="shared" si="31"/>
        <v>0.34468659868609902</v>
      </c>
      <c r="Y52" s="13">
        <f>SUMPRODUCT($W$28:W52,$O$28:O52)/SUM($O$28:O52)</f>
        <v>0.30849524409528595</v>
      </c>
      <c r="Z52" s="5">
        <f t="shared" si="23"/>
        <v>0.63793372319688102</v>
      </c>
      <c r="AA52" s="8">
        <f t="shared" si="24"/>
        <v>1.07</v>
      </c>
      <c r="AB52" s="10">
        <f t="shared" si="25"/>
        <v>3.2181642979933502</v>
      </c>
      <c r="AC52" s="10">
        <f t="shared" si="26"/>
        <v>2.0344360622598456</v>
      </c>
      <c r="AD52" s="5">
        <f>SUMPRODUCT(AB$28:AB52,$B$28:$B52)/SUM($B$28:$B52)</f>
        <v>3.1746022636501703</v>
      </c>
      <c r="AE52" s="5">
        <f t="shared" si="27"/>
        <v>1.4150292397660817</v>
      </c>
      <c r="AF52" s="8">
        <f t="shared" si="12"/>
        <v>3.13</v>
      </c>
      <c r="AG52" s="10">
        <f t="shared" si="28"/>
        <v>0.9605857896590092</v>
      </c>
      <c r="AH52" s="10">
        <f t="shared" si="29"/>
        <v>1.3372919591118035</v>
      </c>
      <c r="AI52" s="5">
        <f>SUMPRODUCT(AG$28:AG52,$B$28:$B52)/SUM($B$28:$B52)</f>
        <v>0.79930018818033011</v>
      </c>
      <c r="AJ52" s="5">
        <f t="shared" si="30"/>
        <v>2.6582425851082854</v>
      </c>
      <c r="AK52" s="7">
        <f>SUMPRODUCT($O$28:O52,$B$28:B52)/SUMPRODUCT($B$28:B52)</f>
        <v>3.8903885845509918E-2</v>
      </c>
    </row>
    <row r="53" spans="1:37">
      <c r="A53" s="1">
        <v>0.26</v>
      </c>
      <c r="B53" s="2">
        <f t="shared" si="13"/>
        <v>1.3333333333333334E-2</v>
      </c>
      <c r="C53" s="4">
        <f t="shared" si="14"/>
        <v>0.83012345679012345</v>
      </c>
      <c r="D53" s="4">
        <f t="shared" si="15"/>
        <v>0.15654320987654319</v>
      </c>
      <c r="E53" s="4">
        <f t="shared" si="16"/>
        <v>0</v>
      </c>
      <c r="F53" s="4">
        <f t="shared" si="17"/>
        <v>0</v>
      </c>
      <c r="G53" s="4">
        <f t="shared" si="18"/>
        <v>0</v>
      </c>
      <c r="H53" s="4">
        <f t="shared" si="0"/>
        <v>0.84134134134134142</v>
      </c>
      <c r="I53" s="4">
        <f t="shared" si="1"/>
        <v>0.15865865865865866</v>
      </c>
      <c r="J53" s="4">
        <f t="shared" si="2"/>
        <v>0</v>
      </c>
      <c r="K53" s="4">
        <f t="shared" si="3"/>
        <v>0</v>
      </c>
      <c r="L53" s="4">
        <f t="shared" si="4"/>
        <v>0</v>
      </c>
      <c r="M53" s="5">
        <f t="shared" si="19"/>
        <v>2.1467717717717716</v>
      </c>
      <c r="N53" s="8">
        <f t="shared" si="5"/>
        <v>1.645</v>
      </c>
      <c r="O53" s="12">
        <f t="shared" si="20"/>
        <v>4.0688809502846417E-2</v>
      </c>
      <c r="P53" s="7">
        <f t="shared" si="21"/>
        <v>8.762548626278438E-2</v>
      </c>
      <c r="Q53" s="7">
        <f t="shared" si="6"/>
        <v>9.6839366616774461E-2</v>
      </c>
      <c r="R53" s="7">
        <f t="shared" si="7"/>
        <v>3.7026816647590242E-2</v>
      </c>
      <c r="S53" s="7">
        <f t="shared" si="8"/>
        <v>0</v>
      </c>
      <c r="T53" s="7">
        <f t="shared" si="9"/>
        <v>0</v>
      </c>
      <c r="U53" s="7">
        <f t="shared" si="10"/>
        <v>0</v>
      </c>
      <c r="V53" s="8">
        <f t="shared" si="11"/>
        <v>-3.1009082862491238E-2</v>
      </c>
      <c r="W53" s="8">
        <f t="shared" si="22"/>
        <v>0.3138708840289246</v>
      </c>
      <c r="X53" s="2">
        <f t="shared" si="31"/>
        <v>0.34487996689141587</v>
      </c>
      <c r="Y53" s="13">
        <f>SUMPRODUCT($W$28:W53,$O$28:O53)/SUM($O$28:O53)</f>
        <v>0.3087115212100166</v>
      </c>
      <c r="Z53" s="5">
        <f t="shared" si="23"/>
        <v>0.63217283950617276</v>
      </c>
      <c r="AA53" s="8">
        <f t="shared" si="24"/>
        <v>1.07</v>
      </c>
      <c r="AB53" s="10">
        <f t="shared" si="25"/>
        <v>3.2229225870137439</v>
      </c>
      <c r="AC53" s="10">
        <f t="shared" si="26"/>
        <v>2.018375433546955</v>
      </c>
      <c r="AD53" s="5">
        <f>SUMPRODUCT(AB$28:AB53,$B$28:$B53)/SUM($B$28:$B53)</f>
        <v>3.1767544592166193</v>
      </c>
      <c r="AE53" s="5">
        <f t="shared" si="27"/>
        <v>1.3921629629629628</v>
      </c>
      <c r="AF53" s="8">
        <f t="shared" si="12"/>
        <v>3.13</v>
      </c>
      <c r="AG53" s="10">
        <f t="shared" si="28"/>
        <v>0.98058973254879467</v>
      </c>
      <c r="AH53" s="10">
        <f t="shared" si="29"/>
        <v>1.3421122594707633</v>
      </c>
      <c r="AI53" s="5">
        <f>SUMPRODUCT(AG$28:AG53,$B$28:$B53)/SUM($B$28:$B53)</f>
        <v>0.80737485586617264</v>
      </c>
      <c r="AJ53" s="5">
        <f t="shared" si="30"/>
        <v>2.6334412434439329</v>
      </c>
      <c r="AK53" s="7">
        <f>SUMPRODUCT($O$28:O53,$B$28:B53)/SUMPRODUCT($B$28:B53)</f>
        <v>3.8983386654162719E-2</v>
      </c>
    </row>
    <row r="54" spans="1:37">
      <c r="A54" s="1">
        <v>0.27</v>
      </c>
      <c r="B54" s="2">
        <f t="shared" si="13"/>
        <v>1.3513513513513514E-2</v>
      </c>
      <c r="C54" s="4">
        <f t="shared" si="14"/>
        <v>0.83458458458458462</v>
      </c>
      <c r="D54" s="4">
        <f t="shared" si="15"/>
        <v>0.15190190190190189</v>
      </c>
      <c r="E54" s="4">
        <f t="shared" si="16"/>
        <v>0</v>
      </c>
      <c r="F54" s="4">
        <f t="shared" si="17"/>
        <v>0</v>
      </c>
      <c r="G54" s="4">
        <f t="shared" si="18"/>
        <v>0</v>
      </c>
      <c r="H54" s="4">
        <f t="shared" si="0"/>
        <v>0.84601725012683915</v>
      </c>
      <c r="I54" s="4">
        <f t="shared" si="1"/>
        <v>0.15398274987316082</v>
      </c>
      <c r="J54" s="4">
        <f t="shared" si="2"/>
        <v>0</v>
      </c>
      <c r="K54" s="4">
        <f t="shared" si="3"/>
        <v>0</v>
      </c>
      <c r="L54" s="4">
        <f t="shared" si="4"/>
        <v>0</v>
      </c>
      <c r="M54" s="5">
        <f t="shared" si="19"/>
        <v>2.1536453576864534</v>
      </c>
      <c r="N54" s="8">
        <f t="shared" si="5"/>
        <v>1.645</v>
      </c>
      <c r="O54" s="12">
        <f t="shared" si="20"/>
        <v>4.0852392076095194E-2</v>
      </c>
      <c r="P54" s="7">
        <f t="shared" si="21"/>
        <v>8.8266213580410258E-2</v>
      </c>
      <c r="Q54" s="7">
        <f t="shared" si="6"/>
        <v>9.7228693141106562E-2</v>
      </c>
      <c r="R54" s="7">
        <f t="shared" si="7"/>
        <v>3.7175676789246631E-2</v>
      </c>
      <c r="S54" s="7">
        <f t="shared" si="8"/>
        <v>0</v>
      </c>
      <c r="T54" s="7">
        <f t="shared" si="9"/>
        <v>0</v>
      </c>
      <c r="U54" s="7">
        <f t="shared" si="10"/>
        <v>0</v>
      </c>
      <c r="V54" s="8">
        <f t="shared" si="11"/>
        <v>-3.073777596866243E-2</v>
      </c>
      <c r="W54" s="8">
        <f t="shared" si="22"/>
        <v>0.31433584550224369</v>
      </c>
      <c r="X54" s="2">
        <f t="shared" si="31"/>
        <v>0.34507362147090614</v>
      </c>
      <c r="Y54" s="13">
        <f>SUMPRODUCT($W$28:W54,$O$28:O54)/SUM($O$28:O54)</f>
        <v>0.30892989232117413</v>
      </c>
      <c r="Z54" s="5">
        <f t="shared" si="23"/>
        <v>0.62625625625625636</v>
      </c>
      <c r="AA54" s="8">
        <f t="shared" si="24"/>
        <v>1.07</v>
      </c>
      <c r="AB54" s="10">
        <f t="shared" si="25"/>
        <v>3.2277981032254783</v>
      </c>
      <c r="AC54" s="10">
        <f t="shared" si="26"/>
        <v>2.0018079997157421</v>
      </c>
      <c r="AD54" s="5">
        <f>SUMPRODUCT(AB$28:AB54,$B$28:$B54)/SUM($B$28:$B54)</f>
        <v>3.1789591505081423</v>
      </c>
      <c r="AE54" s="5">
        <f t="shared" si="27"/>
        <v>1.3686786786786787</v>
      </c>
      <c r="AF54" s="8">
        <f t="shared" si="12"/>
        <v>3.13</v>
      </c>
      <c r="AG54" s="10">
        <f t="shared" si="28"/>
        <v>1.0016548794866798</v>
      </c>
      <c r="AH54" s="10">
        <f t="shared" si="29"/>
        <v>1.3467760591965727</v>
      </c>
      <c r="AI54" s="5">
        <f>SUMPRODUCT(AG$28:AG54,$B$28:$B54)/SUM($B$28:$B54)</f>
        <v>0.81576625276798065</v>
      </c>
      <c r="AJ54" s="5">
        <f t="shared" si="30"/>
        <v>2.6081611220418908</v>
      </c>
      <c r="AK54" s="7">
        <f>SUMPRODUCT($O$28:O54,$B$28:B54)/SUMPRODUCT($B$28:B54)</f>
        <v>3.9064113257005338E-2</v>
      </c>
    </row>
    <row r="55" spans="1:37">
      <c r="A55" s="1">
        <v>0.28000000000000003</v>
      </c>
      <c r="B55" s="2">
        <f t="shared" si="13"/>
        <v>1.3698630136986302E-2</v>
      </c>
      <c r="C55" s="4">
        <f t="shared" si="14"/>
        <v>0.83916793505834597</v>
      </c>
      <c r="D55" s="4">
        <f t="shared" si="15"/>
        <v>0.14713343480466767</v>
      </c>
      <c r="E55" s="4">
        <f t="shared" si="16"/>
        <v>0</v>
      </c>
      <c r="F55" s="4">
        <f t="shared" si="17"/>
        <v>0</v>
      </c>
      <c r="G55" s="4">
        <f t="shared" si="18"/>
        <v>0</v>
      </c>
      <c r="H55" s="4">
        <f t="shared" si="0"/>
        <v>0.85082304526748975</v>
      </c>
      <c r="I55" s="4">
        <f t="shared" si="1"/>
        <v>0.14917695473251028</v>
      </c>
      <c r="J55" s="4">
        <f t="shared" si="2"/>
        <v>0</v>
      </c>
      <c r="K55" s="4">
        <f t="shared" si="3"/>
        <v>0</v>
      </c>
      <c r="L55" s="4">
        <f t="shared" si="4"/>
        <v>0</v>
      </c>
      <c r="M55" s="5">
        <f t="shared" si="19"/>
        <v>2.1607098765432098</v>
      </c>
      <c r="N55" s="8">
        <f t="shared" si="5"/>
        <v>1.645</v>
      </c>
      <c r="O55" s="12">
        <f t="shared" si="20"/>
        <v>4.1018295174974281E-2</v>
      </c>
      <c r="P55" s="7">
        <f t="shared" si="21"/>
        <v>8.8922434669374648E-2</v>
      </c>
      <c r="Q55" s="7">
        <f t="shared" si="6"/>
        <v>9.7623542516438788E-2</v>
      </c>
      <c r="R55" s="7">
        <f t="shared" si="7"/>
        <v>3.7326648609226597E-2</v>
      </c>
      <c r="S55" s="7">
        <f t="shared" si="8"/>
        <v>0</v>
      </c>
      <c r="T55" s="7">
        <f t="shared" si="9"/>
        <v>0</v>
      </c>
      <c r="U55" s="7">
        <f t="shared" si="10"/>
        <v>0</v>
      </c>
      <c r="V55" s="8">
        <f t="shared" si="11"/>
        <v>-3.0460731507785849E-2</v>
      </c>
      <c r="W55" s="8">
        <f t="shared" si="22"/>
        <v>0.31480680012895262</v>
      </c>
      <c r="X55" s="2">
        <f t="shared" si="31"/>
        <v>0.34526753163673846</v>
      </c>
      <c r="Y55" s="13">
        <f>SUMPRODUCT($W$28:W55,$O$28:O55)/SUM($O$28:O55)</f>
        <v>0.30915040066011767</v>
      </c>
      <c r="Z55" s="5">
        <f t="shared" si="23"/>
        <v>0.62017757483510905</v>
      </c>
      <c r="AA55" s="8">
        <f t="shared" si="24"/>
        <v>1.07</v>
      </c>
      <c r="AB55" s="10">
        <f t="shared" si="25"/>
        <v>3.2327965779363264</v>
      </c>
      <c r="AC55" s="10">
        <f t="shared" si="26"/>
        <v>1.9847109361293451</v>
      </c>
      <c r="AD55" s="5">
        <f>SUMPRODUCT(AB$28:AB55,$B$28:$B55)/SUM($B$28:$B55)</f>
        <v>3.1812174870322614</v>
      </c>
      <c r="AE55" s="5">
        <f t="shared" si="27"/>
        <v>1.3445509893455099</v>
      </c>
      <c r="AF55" s="8">
        <f t="shared" si="12"/>
        <v>3.13</v>
      </c>
      <c r="AG55" s="10">
        <f t="shared" si="28"/>
        <v>1.0238739538210464</v>
      </c>
      <c r="AH55" s="10">
        <f t="shared" si="29"/>
        <v>1.3512608106601218</v>
      </c>
      <c r="AI55" s="5">
        <f>SUMPRODUCT(AG$28:AG55,$B$28:$B55)/SUM($B$28:$B55)</f>
        <v>0.82449581591186494</v>
      </c>
      <c r="AJ55" s="5">
        <f t="shared" si="30"/>
        <v>2.5823797636421735</v>
      </c>
      <c r="AK55" s="7">
        <f>SUMPRODUCT($O$28:O55,$B$28:B55)/SUMPRODUCT($B$28:B55)</f>
        <v>3.9146085977674605E-2</v>
      </c>
    </row>
    <row r="56" spans="1:37">
      <c r="A56" s="1">
        <v>0.28999999999999998</v>
      </c>
      <c r="B56" s="2">
        <f t="shared" si="13"/>
        <v>1.388888888888889E-2</v>
      </c>
      <c r="C56" s="4">
        <f t="shared" si="14"/>
        <v>0.84387860082304533</v>
      </c>
      <c r="D56" s="4">
        <f t="shared" si="15"/>
        <v>0.14223251028806583</v>
      </c>
      <c r="E56" s="4">
        <f t="shared" si="16"/>
        <v>0</v>
      </c>
      <c r="F56" s="4">
        <f t="shared" si="17"/>
        <v>0</v>
      </c>
      <c r="G56" s="4">
        <f t="shared" si="18"/>
        <v>0</v>
      </c>
      <c r="H56" s="4">
        <f t="shared" si="0"/>
        <v>0.85576421491914456</v>
      </c>
      <c r="I56" s="4">
        <f t="shared" si="1"/>
        <v>0.14423578508085547</v>
      </c>
      <c r="J56" s="4">
        <f t="shared" si="2"/>
        <v>0</v>
      </c>
      <c r="K56" s="4">
        <f t="shared" si="3"/>
        <v>0</v>
      </c>
      <c r="L56" s="4">
        <f t="shared" si="4"/>
        <v>0</v>
      </c>
      <c r="M56" s="5">
        <f t="shared" si="19"/>
        <v>2.1679733959311425</v>
      </c>
      <c r="N56" s="8">
        <f t="shared" si="5"/>
        <v>1.645</v>
      </c>
      <c r="O56" s="12">
        <f t="shared" si="20"/>
        <v>4.1186574475483177E-2</v>
      </c>
      <c r="P56" s="7">
        <f t="shared" si="21"/>
        <v>8.9594770728443546E-2</v>
      </c>
      <c r="Q56" s="7">
        <f t="shared" si="6"/>
        <v>9.8024047251649954E-2</v>
      </c>
      <c r="R56" s="7">
        <f t="shared" si="7"/>
        <v>3.7479782772689693E-2</v>
      </c>
      <c r="S56" s="7">
        <f t="shared" si="8"/>
        <v>0</v>
      </c>
      <c r="T56" s="7">
        <f t="shared" si="9"/>
        <v>0</v>
      </c>
      <c r="U56" s="7">
        <f t="shared" si="10"/>
        <v>0</v>
      </c>
      <c r="V56" s="8">
        <f t="shared" si="11"/>
        <v>-3.0177765528658043E-2</v>
      </c>
      <c r="W56" s="8">
        <f t="shared" si="22"/>
        <v>0.31528389890483732</v>
      </c>
      <c r="X56" s="2">
        <f t="shared" si="31"/>
        <v>0.34546166443349535</v>
      </c>
      <c r="Y56" s="13">
        <f>SUMPRODUCT($W$28:W56,$O$28:O56)/SUM($O$28:O56)</f>
        <v>0.30937309083890713</v>
      </c>
      <c r="Z56" s="5">
        <f t="shared" si="23"/>
        <v>0.61393004115226335</v>
      </c>
      <c r="AA56" s="8">
        <f t="shared" si="24"/>
        <v>1.07</v>
      </c>
      <c r="AB56" s="10">
        <f t="shared" si="25"/>
        <v>3.2379241684098115</v>
      </c>
      <c r="AC56" s="10">
        <f t="shared" si="26"/>
        <v>1.9670600455338456</v>
      </c>
      <c r="AD56" s="5">
        <f>SUMPRODUCT(AB$28:AB56,$B$28:$B56)/SUM($B$28:$B56)</f>
        <v>3.1835308321098283</v>
      </c>
      <c r="AE56" s="5">
        <f t="shared" si="27"/>
        <v>1.3197530864197531</v>
      </c>
      <c r="AF56" s="8">
        <f t="shared" si="12"/>
        <v>3.13</v>
      </c>
      <c r="AG56" s="10">
        <f t="shared" si="28"/>
        <v>1.0473511779574405</v>
      </c>
      <c r="AH56" s="10">
        <f t="shared" si="29"/>
        <v>1.3555412280221315</v>
      </c>
      <c r="AI56" s="5">
        <f>SUMPRODUCT(AG$28:AG56,$B$28:$B56)/SUM($B$28:$B56)</f>
        <v>0.83358718472897464</v>
      </c>
      <c r="AJ56" s="5">
        <f t="shared" si="30"/>
        <v>2.5560728992430128</v>
      </c>
      <c r="AK56" s="7">
        <f>SUMPRODUCT($O$28:O56,$B$28:B56)/SUMPRODUCT($B$28:B56)</f>
        <v>3.9229327562397408E-2</v>
      </c>
    </row>
    <row r="57" spans="1:37">
      <c r="A57" s="1">
        <v>0.3</v>
      </c>
      <c r="B57" s="2">
        <f t="shared" si="13"/>
        <v>1.4084507042253521E-2</v>
      </c>
      <c r="C57" s="4">
        <f t="shared" si="14"/>
        <v>0.84872196139801781</v>
      </c>
      <c r="D57" s="4">
        <f t="shared" si="15"/>
        <v>0.13719353155972872</v>
      </c>
      <c r="E57" s="4">
        <f t="shared" si="16"/>
        <v>0</v>
      </c>
      <c r="F57" s="4">
        <f t="shared" si="17"/>
        <v>0</v>
      </c>
      <c r="G57" s="4">
        <f t="shared" si="18"/>
        <v>0</v>
      </c>
      <c r="H57" s="4">
        <f t="shared" si="0"/>
        <v>0.86084656084656086</v>
      </c>
      <c r="I57" s="4">
        <f t="shared" si="1"/>
        <v>0.13915343915343911</v>
      </c>
      <c r="J57" s="4">
        <f t="shared" si="2"/>
        <v>0</v>
      </c>
      <c r="K57" s="4">
        <f t="shared" si="3"/>
        <v>0</v>
      </c>
      <c r="L57" s="4">
        <f t="shared" si="4"/>
        <v>0</v>
      </c>
      <c r="M57" s="5">
        <f t="shared" si="19"/>
        <v>2.1754444444444445</v>
      </c>
      <c r="N57" s="8">
        <f t="shared" si="5"/>
        <v>1.645</v>
      </c>
      <c r="O57" s="12">
        <f t="shared" si="20"/>
        <v>4.135728748560679E-2</v>
      </c>
      <c r="P57" s="7">
        <f t="shared" si="21"/>
        <v>9.0283877631912646E-2</v>
      </c>
      <c r="Q57" s="7">
        <f t="shared" si="6"/>
        <v>9.8430344215744162E-2</v>
      </c>
      <c r="R57" s="7">
        <f t="shared" si="7"/>
        <v>3.7635131611902184E-2</v>
      </c>
      <c r="S57" s="7">
        <f t="shared" si="8"/>
        <v>0</v>
      </c>
      <c r="T57" s="7">
        <f t="shared" si="9"/>
        <v>0</v>
      </c>
      <c r="U57" s="7">
        <f t="shared" si="10"/>
        <v>0</v>
      </c>
      <c r="V57" s="8">
        <f t="shared" si="11"/>
        <v>-2.9888686131624778E-2</v>
      </c>
      <c r="W57" s="8">
        <f t="shared" si="22"/>
        <v>0.31576729846217111</v>
      </c>
      <c r="X57" s="2">
        <f t="shared" si="31"/>
        <v>0.34565598459379587</v>
      </c>
      <c r="Y57" s="13">
        <f>SUMPRODUCT($W$28:W57,$O$28:O57)/SUM($O$28:O57)</f>
        <v>0.30959800890820127</v>
      </c>
      <c r="Z57" s="5">
        <f t="shared" si="23"/>
        <v>0.60750652060511212</v>
      </c>
      <c r="AA57" s="8">
        <f t="shared" si="24"/>
        <v>1.07</v>
      </c>
      <c r="AB57" s="10">
        <f t="shared" si="25"/>
        <v>3.2431875008930788</v>
      </c>
      <c r="AC57" s="10">
        <f t="shared" si="26"/>
        <v>1.948829653314428</v>
      </c>
      <c r="AD57" s="5">
        <f>SUMPRODUCT(AB$28:AB57,$B$28:$B57)/SUM($B$28:$B57)</f>
        <v>3.1859007564355712</v>
      </c>
      <c r="AE57" s="5">
        <f t="shared" si="27"/>
        <v>1.2942566510172142</v>
      </c>
      <c r="AF57" s="8">
        <f t="shared" si="12"/>
        <v>3.13</v>
      </c>
      <c r="AG57" s="10">
        <f t="shared" si="28"/>
        <v>1.0722041501078678</v>
      </c>
      <c r="AH57" s="10">
        <f t="shared" si="29"/>
        <v>1.3595889005637638</v>
      </c>
      <c r="AI57" s="5">
        <f>SUMPRODUCT(AG$28:AG57,$B$28:$B57)/SUM($B$28:$B57)</f>
        <v>0.84306649630168506</v>
      </c>
      <c r="AJ57" s="5">
        <f t="shared" si="30"/>
        <v>2.5292142330648391</v>
      </c>
      <c r="AK57" s="7">
        <f>SUMPRODUCT($O$28:O57,$B$28:B57)/SUMPRODUCT($B$28:B57)</f>
        <v>3.9313863023211403E-2</v>
      </c>
    </row>
    <row r="58" spans="1:37">
      <c r="A58" s="1">
        <v>0.31</v>
      </c>
      <c r="B58" s="2">
        <f t="shared" si="13"/>
        <v>1.4285714285714287E-2</v>
      </c>
      <c r="C58" s="4">
        <f t="shared" si="14"/>
        <v>0.85370370370370374</v>
      </c>
      <c r="D58" s="4">
        <f t="shared" si="15"/>
        <v>0.13201058201058197</v>
      </c>
      <c r="E58" s="4">
        <f t="shared" si="16"/>
        <v>0</v>
      </c>
      <c r="F58" s="4">
        <f t="shared" si="17"/>
        <v>0</v>
      </c>
      <c r="G58" s="4">
        <f t="shared" si="18"/>
        <v>0</v>
      </c>
      <c r="H58" s="4">
        <f t="shared" si="0"/>
        <v>0.86607622114868488</v>
      </c>
      <c r="I58" s="4">
        <f t="shared" si="1"/>
        <v>0.13392377885131504</v>
      </c>
      <c r="J58" s="4">
        <f t="shared" si="2"/>
        <v>0</v>
      </c>
      <c r="K58" s="4">
        <f t="shared" si="3"/>
        <v>0</v>
      </c>
      <c r="L58" s="4">
        <f t="shared" si="4"/>
        <v>0</v>
      </c>
      <c r="M58" s="5">
        <f t="shared" si="19"/>
        <v>2.1831320450885667</v>
      </c>
      <c r="N58" s="8">
        <f t="shared" si="5"/>
        <v>1.645</v>
      </c>
      <c r="O58" s="12">
        <f t="shared" si="20"/>
        <v>4.1530493618074614E-2</v>
      </c>
      <c r="P58" s="7">
        <f t="shared" si="21"/>
        <v>9.0990448414721897E-2</v>
      </c>
      <c r="Q58" s="7">
        <f t="shared" si="6"/>
        <v>9.8842574811017575E-2</v>
      </c>
      <c r="R58" s="7">
        <f t="shared" si="7"/>
        <v>3.7792749192447898E-2</v>
      </c>
      <c r="S58" s="7">
        <f t="shared" si="8"/>
        <v>0</v>
      </c>
      <c r="T58" s="7">
        <f t="shared" si="9"/>
        <v>0</v>
      </c>
      <c r="U58" s="7">
        <f t="shared" si="10"/>
        <v>0</v>
      </c>
      <c r="V58" s="8">
        <f t="shared" si="11"/>
        <v>-2.9593293034581438E-2</v>
      </c>
      <c r="W58" s="8">
        <f t="shared" si="22"/>
        <v>0.3162571613487189</v>
      </c>
      <c r="X58" s="2">
        <f t="shared" si="31"/>
        <v>0.34585045438330031</v>
      </c>
      <c r="Y58" s="13">
        <f>SUMPRODUCT($W$28:W58,$O$28:O58)/SUM($O$28:O58)</f>
        <v>0.30982520241852779</v>
      </c>
      <c r="Z58" s="5">
        <f t="shared" si="23"/>
        <v>0.60089947089947082</v>
      </c>
      <c r="AA58" s="8">
        <f t="shared" si="24"/>
        <v>1.07</v>
      </c>
      <c r="AB58" s="10">
        <f t="shared" si="25"/>
        <v>3.2485937191983396</v>
      </c>
      <c r="AC58" s="10">
        <f t="shared" si="26"/>
        <v>1.9299924929392989</v>
      </c>
      <c r="AD58" s="5">
        <f>SUMPRODUCT(AB$28:AB58,$B$28:$B58)/SUM($B$28:$B58)</f>
        <v>3.1883290359008254</v>
      </c>
      <c r="AE58" s="5">
        <f t="shared" si="27"/>
        <v>1.2680317460317458</v>
      </c>
      <c r="AF58" s="8">
        <f t="shared" si="12"/>
        <v>3.13</v>
      </c>
      <c r="AG58" s="10">
        <f t="shared" si="28"/>
        <v>1.0985661062155105</v>
      </c>
      <c r="AH58" s="10">
        <f t="shared" si="29"/>
        <v>1.3633718396122891</v>
      </c>
      <c r="AI58" s="5">
        <f>SUMPRODUCT(AG$28:AG58,$B$28:$B58)/SUM($B$28:$B58)</f>
        <v>0.85296273391422028</v>
      </c>
      <c r="AJ58" s="5">
        <f t="shared" si="30"/>
        <v>2.5017751930234762</v>
      </c>
      <c r="AK58" s="7">
        <f>SUMPRODUCT($O$28:O58,$B$28:B58)/SUMPRODUCT($B$28:B58)</f>
        <v>3.9399719526371543E-2</v>
      </c>
    </row>
    <row r="59" spans="1:37">
      <c r="A59" s="1">
        <v>0.32</v>
      </c>
      <c r="B59" s="2">
        <f t="shared" si="13"/>
        <v>1.4492753623188408E-2</v>
      </c>
      <c r="C59" s="4">
        <f t="shared" si="14"/>
        <v>0.85882984433709064</v>
      </c>
      <c r="D59" s="4">
        <f t="shared" si="15"/>
        <v>0.12667740203972083</v>
      </c>
      <c r="E59" s="4">
        <f t="shared" si="16"/>
        <v>0</v>
      </c>
      <c r="F59" s="4">
        <f t="shared" si="17"/>
        <v>0</v>
      </c>
      <c r="G59" s="4">
        <f t="shared" si="18"/>
        <v>0</v>
      </c>
      <c r="H59" s="4">
        <f t="shared" si="0"/>
        <v>0.87145969498910669</v>
      </c>
      <c r="I59" s="4">
        <f t="shared" si="1"/>
        <v>0.1285403050108932</v>
      </c>
      <c r="J59" s="4">
        <f t="shared" si="2"/>
        <v>0</v>
      </c>
      <c r="K59" s="4">
        <f t="shared" si="3"/>
        <v>0</v>
      </c>
      <c r="L59" s="4">
        <f t="shared" si="4"/>
        <v>0</v>
      </c>
      <c r="M59" s="5">
        <f t="shared" si="19"/>
        <v>2.191045751633987</v>
      </c>
      <c r="N59" s="8">
        <f t="shared" si="5"/>
        <v>1.645</v>
      </c>
      <c r="O59" s="12">
        <f t="shared" si="20"/>
        <v>4.1706254266115836E-2</v>
      </c>
      <c r="P59" s="7">
        <f t="shared" si="21"/>
        <v>9.1715215975730804E-2</v>
      </c>
      <c r="Q59" s="7">
        <f t="shared" si="6"/>
        <v>9.9260885153355682E-2</v>
      </c>
      <c r="R59" s="7">
        <f t="shared" si="7"/>
        <v>3.7952691382165414E-2</v>
      </c>
      <c r="S59" s="7">
        <f t="shared" si="8"/>
        <v>0</v>
      </c>
      <c r="T59" s="7">
        <f t="shared" si="9"/>
        <v>0</v>
      </c>
      <c r="U59" s="7">
        <f t="shared" si="10"/>
        <v>0</v>
      </c>
      <c r="V59" s="8">
        <f t="shared" si="11"/>
        <v>-2.9291377110222932E-2</v>
      </c>
      <c r="W59" s="8">
        <f t="shared" si="22"/>
        <v>0.31675365632399521</v>
      </c>
      <c r="X59" s="2">
        <f t="shared" si="31"/>
        <v>0.34604503343421816</v>
      </c>
      <c r="Y59" s="13">
        <f>SUMPRODUCT($W$28:W59,$O$28:O59)/SUM($O$28:O59)</f>
        <v>0.31005472048508892</v>
      </c>
      <c r="Z59" s="5">
        <f t="shared" si="23"/>
        <v>0.59410091250670949</v>
      </c>
      <c r="AA59" s="8">
        <f t="shared" si="24"/>
        <v>1.07</v>
      </c>
      <c r="AB59" s="10">
        <f t="shared" si="25"/>
        <v>3.2541505397186352</v>
      </c>
      <c r="AC59" s="10">
        <f t="shared" si="26"/>
        <v>1.9105195804866615</v>
      </c>
      <c r="AD59" s="5">
        <f>SUMPRODUCT(AB$28:AB59,$B$28:$B59)/SUM($B$28:$B59)</f>
        <v>3.1908176531380543</v>
      </c>
      <c r="AE59" s="5">
        <f t="shared" si="27"/>
        <v>1.2410466988727855</v>
      </c>
      <c r="AF59" s="8">
        <f t="shared" si="12"/>
        <v>3.13</v>
      </c>
      <c r="AG59" s="10">
        <f t="shared" si="28"/>
        <v>1.1265886635076003</v>
      </c>
      <c r="AH59" s="10">
        <f t="shared" si="29"/>
        <v>1.3668539451432402</v>
      </c>
      <c r="AI59" s="5">
        <f>SUMPRODUCT(AG$28:AG59,$B$28:$B59)/SUM($B$28:$B59)</f>
        <v>0.86330814028511893</v>
      </c>
      <c r="AJ59" s="5">
        <f t="shared" si="30"/>
        <v>2.4737246396595998</v>
      </c>
      <c r="AK59" s="7">
        <f>SUMPRODUCT($O$28:O59,$B$28:B59)/SUMPRODUCT($B$28:B59)</f>
        <v>3.9486926317141374E-2</v>
      </c>
    </row>
    <row r="60" spans="1:37">
      <c r="A60" s="1">
        <v>0.33</v>
      </c>
      <c r="B60" s="2">
        <f t="shared" si="13"/>
        <v>1.4705882352941178E-2</v>
      </c>
      <c r="C60" s="4">
        <f t="shared" si="14"/>
        <v>0.86410675381263613</v>
      </c>
      <c r="D60" s="4">
        <f t="shared" si="15"/>
        <v>0.12118736383442261</v>
      </c>
      <c r="E60" s="4">
        <f t="shared" si="16"/>
        <v>0</v>
      </c>
      <c r="F60" s="4">
        <f t="shared" si="17"/>
        <v>0</v>
      </c>
      <c r="G60" s="4">
        <f t="shared" si="18"/>
        <v>0</v>
      </c>
      <c r="H60" s="4">
        <f t="shared" ref="H60:H77" si="32">C60/SUM(C60:G60)</f>
        <v>0.87700386954118303</v>
      </c>
      <c r="I60" s="4">
        <f t="shared" ref="I60:I77" si="33">D60/SUM(C60:G60)</f>
        <v>0.12299613045881698</v>
      </c>
      <c r="J60" s="4">
        <f t="shared" ref="J60:J77" si="34">E60/SUM(C60:G60)</f>
        <v>0</v>
      </c>
      <c r="K60" s="4">
        <f t="shared" ref="K60:K77" si="35">F60/SUM(C60:G60)</f>
        <v>0</v>
      </c>
      <c r="L60" s="4">
        <f t="shared" ref="L60:L77" si="36">G60/SUM(C60:G60)</f>
        <v>0</v>
      </c>
      <c r="M60" s="5">
        <f t="shared" si="19"/>
        <v>2.1991956882255388</v>
      </c>
      <c r="N60" s="8">
        <f t="shared" ref="N60:N77" si="37">SUMPRODUCT($B$14:$F$14,$B$16:$F$16)</f>
        <v>1.645</v>
      </c>
      <c r="O60" s="12">
        <f t="shared" si="20"/>
        <v>4.1884632882284153E-2</v>
      </c>
      <c r="P60" s="7">
        <f t="shared" si="21"/>
        <v>9.2458956021901642E-2</v>
      </c>
      <c r="Q60" s="7">
        <f t="shared" ref="Q60:Q77" si="38">O60*$B$16</f>
        <v>9.9685426259836285E-2</v>
      </c>
      <c r="R60" s="7">
        <f t="shared" ref="R60:R77" si="39">O60*$C$16</f>
        <v>3.8115015922878581E-2</v>
      </c>
      <c r="S60" s="7">
        <f t="shared" ref="S60:S77" si="40">O60*$D$16</f>
        <v>0</v>
      </c>
      <c r="T60" s="7">
        <f t="shared" ref="T60:T77" si="41">O60*$E$16</f>
        <v>0</v>
      </c>
      <c r="U60" s="7">
        <f t="shared" ref="U60:U77" si="42">O60*$F$16</f>
        <v>0</v>
      </c>
      <c r="V60" s="8">
        <f t="shared" ref="V60:V77" si="43">H$21-SUMPRODUCT(Q60:U60,H60:L60,$B$20:$F$20)/SUMPRODUCT(Q60:U60,H60:L60)</f>
        <v>-2.8982719892296178E-2</v>
      </c>
      <c r="W60" s="8">
        <f t="shared" si="22"/>
        <v>0.31725695867405962</v>
      </c>
      <c r="X60" s="2">
        <f t="shared" si="31"/>
        <v>0.34623967856635579</v>
      </c>
      <c r="Y60" s="13">
        <f>SUMPRODUCT($W$28:W60,$O$28:O60)/SUM($O$28:O60)</f>
        <v>0.3102866138562887</v>
      </c>
      <c r="Z60" s="5">
        <f t="shared" si="23"/>
        <v>0.58710239651416107</v>
      </c>
      <c r="AA60" s="8">
        <f t="shared" si="24"/>
        <v>1.07</v>
      </c>
      <c r="AB60" s="10">
        <f t="shared" si="25"/>
        <v>3.2598663139257371</v>
      </c>
      <c r="AC60" s="10">
        <f t="shared" si="26"/>
        <v>1.8903800770024961</v>
      </c>
      <c r="AD60" s="5">
        <f>SUMPRODUCT(AB$28:AB60,$B$28:$B60)/SUM($B$28:$B60)</f>
        <v>3.1933688024399154</v>
      </c>
      <c r="AE60" s="5">
        <f t="shared" si="27"/>
        <v>1.2132679738562089</v>
      </c>
      <c r="AF60" s="8">
        <f t="shared" ref="AF60:AF77" si="44">SUMPRODUCT($B$14:$F$14,$B$18:$F$18)</f>
        <v>3.13</v>
      </c>
      <c r="AG60" s="10">
        <f t="shared" si="28"/>
        <v>1.1564451709790049</v>
      </c>
      <c r="AH60" s="10">
        <f t="shared" si="29"/>
        <v>1.369994374608378</v>
      </c>
      <c r="AI60" s="5">
        <f>SUMPRODUCT(AG$28:AG60,$B$28:$B60)/SUM($B$28:$B60)</f>
        <v>0.87413870995400766</v>
      </c>
      <c r="AJ60" s="5">
        <f t="shared" ref="AJ60:AJ77" si="45">AD60/AI60/0.254*0.17</f>
        <v>2.4450285246898908</v>
      </c>
      <c r="AK60" s="7">
        <f>SUMPRODUCT($O$28:O60,$B$28:B60)/SUMPRODUCT($B$28:B60)</f>
        <v>3.9575514674394838E-2</v>
      </c>
    </row>
    <row r="61" spans="1:37">
      <c r="A61" s="1">
        <v>0.34</v>
      </c>
      <c r="B61" s="2">
        <f t="shared" ref="B61:B77" si="46">$A$28/(1-A60)</f>
        <v>1.492537313432836E-2</v>
      </c>
      <c r="C61" s="4">
        <f t="shared" ref="C61:C77" si="47">H60-$B$14*B61</f>
        <v>0.86954118297401883</v>
      </c>
      <c r="D61" s="4">
        <f t="shared" si="15"/>
        <v>0.11553344389165279</v>
      </c>
      <c r="E61" s="4">
        <f t="shared" ref="E61:E77" si="48">J60-B61*$D$14</f>
        <v>0</v>
      </c>
      <c r="F61" s="4">
        <f t="shared" ref="F61:F77" si="49">K60-B61*$E$14</f>
        <v>0</v>
      </c>
      <c r="G61" s="4">
        <f t="shared" ref="G61:G77" si="50">L60-B61*$F$14</f>
        <v>0</v>
      </c>
      <c r="H61" s="4">
        <f t="shared" si="32"/>
        <v>0.88271604938271608</v>
      </c>
      <c r="I61" s="4">
        <f t="shared" si="33"/>
        <v>0.1172839506172839</v>
      </c>
      <c r="J61" s="4">
        <f t="shared" si="34"/>
        <v>0</v>
      </c>
      <c r="K61" s="4">
        <f t="shared" si="35"/>
        <v>0</v>
      </c>
      <c r="L61" s="4">
        <f t="shared" si="36"/>
        <v>0</v>
      </c>
      <c r="M61" s="5">
        <f t="shared" ref="M61:M77" si="51">SUMPRODUCT($B$16:$F$16,H61:L61)</f>
        <v>2.2075925925925923</v>
      </c>
      <c r="N61" s="8">
        <f t="shared" si="37"/>
        <v>1.645</v>
      </c>
      <c r="O61" s="12">
        <f t="shared" ref="O61:O77" si="52">P60/(M61+(1-N61)*B61)</f>
        <v>4.2065695060415707E-2</v>
      </c>
      <c r="P61" s="7">
        <f t="shared" ref="P61:P77" si="53">(P60-O61*B61)/(1-B61)</f>
        <v>9.3222490278893858E-2</v>
      </c>
      <c r="Q61" s="7">
        <f t="shared" si="38"/>
        <v>0.10011635424378938</v>
      </c>
      <c r="R61" s="7">
        <f t="shared" si="39"/>
        <v>3.8279782504978294E-2</v>
      </c>
      <c r="S61" s="7">
        <f t="shared" si="40"/>
        <v>0</v>
      </c>
      <c r="T61" s="7">
        <f t="shared" si="41"/>
        <v>0</v>
      </c>
      <c r="U61" s="7">
        <f t="shared" si="42"/>
        <v>0</v>
      </c>
      <c r="V61" s="8">
        <f t="shared" si="43"/>
        <v>-2.8667093048405458E-2</v>
      </c>
      <c r="W61" s="8">
        <f t="shared" ref="W61:W77" si="54">(X60*P60+P61*V61*(1-B61))/(B61*O61+P61*(1-B61))</f>
        <v>0.31776725054624599</v>
      </c>
      <c r="X61" s="2">
        <f t="shared" si="31"/>
        <v>0.34643434359465147</v>
      </c>
      <c r="Y61" s="13">
        <f>SUMPRODUCT($W$28:W61,$O$28:O61)/SUM($O$28:O61)</f>
        <v>0.31052093498619676</v>
      </c>
      <c r="Z61" s="5">
        <f t="shared" ref="Z61:Z77" si="55">SUMPRODUCT(H60:L60,$B$17:$F$17)</f>
        <v>0.57989496959646203</v>
      </c>
      <c r="AA61" s="8">
        <f t="shared" ref="AA61:AA77" si="56">SUMPRODUCT($B$14:$C$14,$B$17:$C$17)</f>
        <v>1.07</v>
      </c>
      <c r="AB61" s="10">
        <f t="shared" ref="AB61:AB77" si="57">AC60/(Z61+(1-AA61)*B61)</f>
        <v>3.2657500996022653</v>
      </c>
      <c r="AC61" s="10">
        <f t="shared" ref="AC61:AC77" si="58">(AC60-B61*AB61)/(1-B61)</f>
        <v>1.8695411372661361</v>
      </c>
      <c r="AD61" s="5">
        <f>SUMPRODUCT(AB$28:AB61,$B$28:$B61)/SUM($B$28:$B61)</f>
        <v>3.1959848978594096</v>
      </c>
      <c r="AE61" s="5">
        <f t="shared" ref="AE61:AE77" si="59">SUMPRODUCT(H60:L60,$B$18:$F$18)</f>
        <v>1.1846600331674957</v>
      </c>
      <c r="AF61" s="8">
        <f t="shared" si="44"/>
        <v>3.13</v>
      </c>
      <c r="AG61" s="10">
        <f t="shared" ref="AG61:AG77" si="60">AH60/(AE61+(1-AF61)*B61)</f>
        <v>1.1883348311068387</v>
      </c>
      <c r="AH61" s="10">
        <f t="shared" ref="AH61:AH77" si="61">(AH60-B61*AG61)/(1-B61)</f>
        <v>1.3727467919341589</v>
      </c>
      <c r="AI61" s="5">
        <f>SUMPRODUCT(AG$28:AG61,$B$28:$B61)/SUM($B$28:$B61)</f>
        <v>0.88549477934755794</v>
      </c>
      <c r="AJ61" s="5">
        <f t="shared" si="45"/>
        <v>2.4156494880234263</v>
      </c>
      <c r="AK61" s="7">
        <f>SUMPRODUCT($O$28:O61,$B$28:B61)/SUMPRODUCT($B$28:B61)</f>
        <v>3.9665517890100858E-2</v>
      </c>
    </row>
    <row r="62" spans="1:37">
      <c r="A62" s="1">
        <v>0.35</v>
      </c>
      <c r="B62" s="2">
        <f t="shared" si="46"/>
        <v>1.5151515151515154E-2</v>
      </c>
      <c r="C62" s="4">
        <f t="shared" si="47"/>
        <v>0.87514029180695851</v>
      </c>
      <c r="D62" s="4">
        <f t="shared" si="15"/>
        <v>0.10970819304152632</v>
      </c>
      <c r="E62" s="4">
        <f t="shared" si="48"/>
        <v>0</v>
      </c>
      <c r="F62" s="4">
        <f t="shared" si="49"/>
        <v>0</v>
      </c>
      <c r="G62" s="4">
        <f t="shared" si="50"/>
        <v>0</v>
      </c>
      <c r="H62" s="4">
        <f t="shared" si="32"/>
        <v>0.88860398860398859</v>
      </c>
      <c r="I62" s="4">
        <f t="shared" si="33"/>
        <v>0.11139601139601134</v>
      </c>
      <c r="J62" s="4">
        <f t="shared" si="34"/>
        <v>0</v>
      </c>
      <c r="K62" s="4">
        <f t="shared" si="35"/>
        <v>0</v>
      </c>
      <c r="L62" s="4">
        <f t="shared" si="36"/>
        <v>0</v>
      </c>
      <c r="M62" s="5">
        <f t="shared" si="51"/>
        <v>2.216247863247863</v>
      </c>
      <c r="N62" s="8">
        <f t="shared" si="37"/>
        <v>1.645</v>
      </c>
      <c r="O62" s="12">
        <f t="shared" si="52"/>
        <v>4.2249508620768955E-2</v>
      </c>
      <c r="P62" s="7">
        <f t="shared" si="53"/>
        <v>9.4006689996711162E-2</v>
      </c>
      <c r="Q62" s="7">
        <f t="shared" si="38"/>
        <v>0.10055383051743011</v>
      </c>
      <c r="R62" s="7">
        <f t="shared" si="39"/>
        <v>3.844705284489975E-2</v>
      </c>
      <c r="S62" s="7">
        <f t="shared" si="40"/>
        <v>0</v>
      </c>
      <c r="T62" s="7">
        <f t="shared" si="41"/>
        <v>0</v>
      </c>
      <c r="U62" s="7">
        <f t="shared" si="42"/>
        <v>0</v>
      </c>
      <c r="V62" s="8">
        <f t="shared" si="43"/>
        <v>-2.8344257816697024E-2</v>
      </c>
      <c r="W62" s="8">
        <f t="shared" si="54"/>
        <v>0.31828472130534663</v>
      </c>
      <c r="X62" s="2">
        <f t="shared" si="31"/>
        <v>0.34662897912204366</v>
      </c>
      <c r="Y62" s="13">
        <f>SUMPRODUCT($W$28:W62,$O$28:O62)/SUM($O$28:O62)</f>
        <v>0.31075773811118268</v>
      </c>
      <c r="Z62" s="5">
        <f t="shared" si="55"/>
        <v>0.57246913580246905</v>
      </c>
      <c r="AA62" s="8">
        <f t="shared" si="56"/>
        <v>1.07</v>
      </c>
      <c r="AB62" s="10">
        <f t="shared" si="57"/>
        <v>3.271811742311078</v>
      </c>
      <c r="AC62" s="10">
        <f t="shared" si="58"/>
        <v>1.8479677433423678</v>
      </c>
      <c r="AD62" s="5">
        <f>SUMPRODUCT(AB$28:AB62,$B$28:$B62)/SUM($B$28:$B62)</f>
        <v>3.1986685844259162</v>
      </c>
      <c r="AE62" s="5">
        <f t="shared" si="59"/>
        <v>1.1551851851851849</v>
      </c>
      <c r="AF62" s="8">
        <f t="shared" si="44"/>
        <v>3.13</v>
      </c>
      <c r="AG62" s="10">
        <f t="shared" si="60"/>
        <v>1.2224878103909846</v>
      </c>
      <c r="AH62" s="10">
        <f t="shared" si="61"/>
        <v>1.3750584685732847</v>
      </c>
      <c r="AI62" s="5">
        <f>SUMPRODUCT(AG$28:AG62,$B$28:$B62)/SUM($B$28:$B62)</f>
        <v>0.89742173842065898</v>
      </c>
      <c r="AJ62" s="5">
        <f t="shared" si="45"/>
        <v>2.3855463790306324</v>
      </c>
      <c r="AK62" s="7">
        <f>SUMPRODUCT($O$28:O62,$B$28:B62)/SUMPRODUCT($B$28:B62)</f>
        <v>3.9756971269995771E-2</v>
      </c>
    </row>
    <row r="63" spans="1:37">
      <c r="A63" s="1">
        <v>0.36</v>
      </c>
      <c r="B63" s="2">
        <f t="shared" si="46"/>
        <v>1.5384615384615384E-2</v>
      </c>
      <c r="C63" s="4">
        <f t="shared" si="47"/>
        <v>0.88091168091168093</v>
      </c>
      <c r="D63" s="4">
        <f t="shared" si="15"/>
        <v>0.10370370370370365</v>
      </c>
      <c r="E63" s="4">
        <f t="shared" si="48"/>
        <v>0</v>
      </c>
      <c r="F63" s="4">
        <f t="shared" si="49"/>
        <v>0</v>
      </c>
      <c r="G63" s="4">
        <f t="shared" si="50"/>
        <v>0</v>
      </c>
      <c r="H63" s="4">
        <f t="shared" si="32"/>
        <v>0.89467592592592604</v>
      </c>
      <c r="I63" s="4">
        <f t="shared" si="33"/>
        <v>0.10532407407407401</v>
      </c>
      <c r="J63" s="4">
        <f t="shared" si="34"/>
        <v>0</v>
      </c>
      <c r="K63" s="4">
        <f t="shared" si="35"/>
        <v>0</v>
      </c>
      <c r="L63" s="4">
        <f t="shared" si="36"/>
        <v>0</v>
      </c>
      <c r="M63" s="5">
        <f t="shared" si="51"/>
        <v>2.2251736111111113</v>
      </c>
      <c r="N63" s="8">
        <f t="shared" si="37"/>
        <v>1.645</v>
      </c>
      <c r="O63" s="12">
        <f t="shared" si="52"/>
        <v>4.2436143698377594E-2</v>
      </c>
      <c r="P63" s="7">
        <f t="shared" si="53"/>
        <v>9.4812479782622611E-2</v>
      </c>
      <c r="Q63" s="7">
        <f t="shared" si="38"/>
        <v>0.10099802200213867</v>
      </c>
      <c r="R63" s="7">
        <f t="shared" si="39"/>
        <v>3.8616890765523611E-2</v>
      </c>
      <c r="S63" s="7">
        <f t="shared" si="40"/>
        <v>0</v>
      </c>
      <c r="T63" s="7">
        <f t="shared" si="41"/>
        <v>0</v>
      </c>
      <c r="U63" s="7">
        <f t="shared" si="42"/>
        <v>0</v>
      </c>
      <c r="V63" s="8">
        <f t="shared" si="43"/>
        <v>-2.8013964403502373E-2</v>
      </c>
      <c r="W63" s="8">
        <f t="shared" si="54"/>
        <v>0.31880956791290682</v>
      </c>
      <c r="X63" s="2">
        <f t="shared" si="31"/>
        <v>0.34682353231640917</v>
      </c>
      <c r="Y63" s="13">
        <f>SUMPRODUCT($W$28:W63,$O$28:O63)/SUM($O$28:O63)</f>
        <v>0.31099707933098319</v>
      </c>
      <c r="Z63" s="5">
        <f t="shared" si="55"/>
        <v>0.56481481481481466</v>
      </c>
      <c r="AA63" s="8">
        <f t="shared" si="56"/>
        <v>1.07</v>
      </c>
      <c r="AB63" s="10">
        <f t="shared" si="57"/>
        <v>3.2780619689151131</v>
      </c>
      <c r="AC63" s="10">
        <f t="shared" si="58"/>
        <v>1.8256225210677934</v>
      </c>
      <c r="AD63" s="5">
        <f>SUMPRODUCT(AB$28:AB63,$B$28:$B63)/SUM($B$28:$B63)</f>
        <v>3.2014227525249592</v>
      </c>
      <c r="AE63" s="5">
        <f t="shared" si="59"/>
        <v>1.1248034188034186</v>
      </c>
      <c r="AF63" s="8">
        <f t="shared" si="44"/>
        <v>3.13</v>
      </c>
      <c r="AG63" s="10">
        <f t="shared" si="60"/>
        <v>1.2591716300096607</v>
      </c>
      <c r="AH63" s="10">
        <f t="shared" si="61"/>
        <v>1.3768692004258412</v>
      </c>
      <c r="AI63" s="5">
        <f>SUMPRODUCT(AG$28:AG63,$B$28:$B63)/SUM($B$28:$B63)</f>
        <v>0.90997089497390105</v>
      </c>
      <c r="AJ63" s="5">
        <f t="shared" si="45"/>
        <v>2.354673683786253</v>
      </c>
      <c r="AK63" s="7">
        <f>SUMPRODUCT($O$28:O63,$B$28:B63)/SUMPRODUCT($B$28:B63)</f>
        <v>3.9849912152684658E-2</v>
      </c>
    </row>
    <row r="64" spans="1:37">
      <c r="A64" s="1">
        <v>0.37</v>
      </c>
      <c r="B64" s="2">
        <f t="shared" si="46"/>
        <v>1.5625E-2</v>
      </c>
      <c r="C64" s="4">
        <f t="shared" si="47"/>
        <v>0.88686342592592604</v>
      </c>
      <c r="D64" s="4">
        <f t="shared" si="15"/>
        <v>9.7511574074074014E-2</v>
      </c>
      <c r="E64" s="4">
        <f t="shared" si="48"/>
        <v>0</v>
      </c>
      <c r="F64" s="4">
        <f t="shared" si="49"/>
        <v>0</v>
      </c>
      <c r="G64" s="4">
        <f t="shared" si="50"/>
        <v>0</v>
      </c>
      <c r="H64" s="4">
        <f t="shared" si="32"/>
        <v>0.90094062316284551</v>
      </c>
      <c r="I64" s="4">
        <f t="shared" si="33"/>
        <v>9.9059376837154559E-2</v>
      </c>
      <c r="J64" s="4">
        <f t="shared" si="34"/>
        <v>0</v>
      </c>
      <c r="K64" s="4">
        <f t="shared" si="35"/>
        <v>0</v>
      </c>
      <c r="L64" s="4">
        <f t="shared" si="36"/>
        <v>0</v>
      </c>
      <c r="M64" s="5">
        <f t="shared" si="51"/>
        <v>2.234382716049383</v>
      </c>
      <c r="N64" s="8">
        <f t="shared" si="37"/>
        <v>1.645</v>
      </c>
      <c r="O64" s="12">
        <f t="shared" si="52"/>
        <v>4.2625672834623769E-2</v>
      </c>
      <c r="P64" s="7">
        <f t="shared" si="53"/>
        <v>9.5640841797670212E-2</v>
      </c>
      <c r="Q64" s="7">
        <f t="shared" si="38"/>
        <v>0.10144910134640457</v>
      </c>
      <c r="R64" s="7">
        <f t="shared" si="39"/>
        <v>3.8789362279507633E-2</v>
      </c>
      <c r="S64" s="7">
        <f t="shared" si="40"/>
        <v>0</v>
      </c>
      <c r="T64" s="7">
        <f t="shared" si="41"/>
        <v>0</v>
      </c>
      <c r="U64" s="7">
        <f t="shared" si="42"/>
        <v>0</v>
      </c>
      <c r="V64" s="8">
        <f t="shared" si="43"/>
        <v>-2.7675951338746466E-2</v>
      </c>
      <c r="W64" s="8">
        <f t="shared" si="54"/>
        <v>0.31934199533143787</v>
      </c>
      <c r="X64" s="2">
        <f t="shared" si="31"/>
        <v>0.34701794667018432</v>
      </c>
      <c r="Y64" s="13">
        <f>SUMPRODUCT($W$28:W64,$O$28:O64)/SUM($O$28:O64)</f>
        <v>0.31123901669448562</v>
      </c>
      <c r="Z64" s="5">
        <f t="shared" si="55"/>
        <v>0.55692129629629616</v>
      </c>
      <c r="AA64" s="8">
        <f t="shared" si="56"/>
        <v>1.07</v>
      </c>
      <c r="AB64" s="10">
        <f t="shared" si="57"/>
        <v>3.2845124953461826</v>
      </c>
      <c r="AC64" s="10">
        <f t="shared" si="58"/>
        <v>1.802465537349089</v>
      </c>
      <c r="AD64" s="5">
        <f>SUMPRODUCT(AB$28:AB64,$B$28:$B64)/SUM($B$28:$B64)</f>
        <v>3.2042505555954528</v>
      </c>
      <c r="AE64" s="5">
        <f t="shared" si="59"/>
        <v>1.093472222222222</v>
      </c>
      <c r="AF64" s="8">
        <f t="shared" si="44"/>
        <v>3.13</v>
      </c>
      <c r="AG64" s="10">
        <f t="shared" si="60"/>
        <v>1.2986992310827201</v>
      </c>
      <c r="AH64" s="10">
        <f t="shared" si="61"/>
        <v>1.3781099935900176</v>
      </c>
      <c r="AI64" s="5">
        <f>SUMPRODUCT(AG$28:AG64,$B$28:$B64)/SUM($B$28:$B64)</f>
        <v>0.92320053253339751</v>
      </c>
      <c r="AJ64" s="5">
        <f t="shared" si="45"/>
        <v>2.3229808345362777</v>
      </c>
      <c r="AK64" s="7">
        <f>SUMPRODUCT($O$28:O64,$B$28:B64)/SUMPRODUCT($B$28:B64)</f>
        <v>3.9944379945132065E-2</v>
      </c>
    </row>
    <row r="65" spans="1:37">
      <c r="A65" s="1">
        <v>0.38</v>
      </c>
      <c r="B65" s="2">
        <f t="shared" si="46"/>
        <v>1.5873015873015872E-2</v>
      </c>
      <c r="C65" s="4">
        <f t="shared" si="47"/>
        <v>0.8930041152263376</v>
      </c>
      <c r="D65" s="4">
        <f t="shared" si="15"/>
        <v>9.1122868900646622E-2</v>
      </c>
      <c r="E65" s="4">
        <f t="shared" si="48"/>
        <v>0</v>
      </c>
      <c r="F65" s="4">
        <f t="shared" si="49"/>
        <v>0</v>
      </c>
      <c r="G65" s="4">
        <f t="shared" si="50"/>
        <v>0</v>
      </c>
      <c r="H65" s="4">
        <f t="shared" si="32"/>
        <v>0.90740740740740755</v>
      </c>
      <c r="I65" s="4">
        <f t="shared" si="33"/>
        <v>9.2592592592592532E-2</v>
      </c>
      <c r="J65" s="4">
        <f t="shared" si="34"/>
        <v>0</v>
      </c>
      <c r="K65" s="4">
        <f t="shared" si="35"/>
        <v>0</v>
      </c>
      <c r="L65" s="4">
        <f t="shared" si="36"/>
        <v>0</v>
      </c>
      <c r="M65" s="5">
        <f t="shared" si="51"/>
        <v>2.2438888888888893</v>
      </c>
      <c r="N65" s="8">
        <f t="shared" si="37"/>
        <v>1.645</v>
      </c>
      <c r="O65" s="12">
        <f t="shared" si="52"/>
        <v>4.2818171072009824E-2</v>
      </c>
      <c r="P65" s="7">
        <f t="shared" si="53"/>
        <v>9.6492820357761508E-2</v>
      </c>
      <c r="Q65" s="7">
        <f t="shared" si="38"/>
        <v>0.10190724715138337</v>
      </c>
      <c r="R65" s="7">
        <f t="shared" si="39"/>
        <v>3.896453567552894E-2</v>
      </c>
      <c r="S65" s="7">
        <f t="shared" si="40"/>
        <v>0</v>
      </c>
      <c r="T65" s="7">
        <f t="shared" si="41"/>
        <v>0</v>
      </c>
      <c r="U65" s="7">
        <f t="shared" si="42"/>
        <v>0</v>
      </c>
      <c r="V65" s="8">
        <f t="shared" si="43"/>
        <v>-2.7329944785625171E-2</v>
      </c>
      <c r="W65" s="8">
        <f t="shared" si="54"/>
        <v>0.31988221695552005</v>
      </c>
      <c r="X65" s="2">
        <f t="shared" si="31"/>
        <v>0.34721216174114522</v>
      </c>
      <c r="Y65" s="13">
        <f>SUMPRODUCT($W$28:W65,$O$28:O65)/SUM($O$28:O65)</f>
        <v>0.31148361029053878</v>
      </c>
      <c r="Z65" s="5">
        <f t="shared" si="55"/>
        <v>0.54877718988830093</v>
      </c>
      <c r="AA65" s="8">
        <f t="shared" si="56"/>
        <v>1.07</v>
      </c>
      <c r="AB65" s="10">
        <f t="shared" si="57"/>
        <v>3.291176151302948</v>
      </c>
      <c r="AC65" s="10">
        <f t="shared" si="58"/>
        <v>1.778454075833704</v>
      </c>
      <c r="AD65" s="5">
        <f>SUMPRODUCT(AB$28:AB65,$B$28:$B65)/SUM($B$28:$B65)</f>
        <v>3.2071554314037449</v>
      </c>
      <c r="AE65" s="5">
        <f t="shared" si="59"/>
        <v>1.0611463844797175</v>
      </c>
      <c r="AF65" s="8">
        <f t="shared" si="44"/>
        <v>3.13</v>
      </c>
      <c r="AG65" s="10">
        <f t="shared" si="60"/>
        <v>1.3414392555631591</v>
      </c>
      <c r="AH65" s="10">
        <f t="shared" si="61"/>
        <v>1.3787014571065799</v>
      </c>
      <c r="AI65" s="5">
        <f>SUMPRODUCT(AG$28:AG65,$B$28:$B65)/SUM($B$28:$B65)</f>
        <v>0.93717721614116112</v>
      </c>
      <c r="AJ65" s="5">
        <f t="shared" si="45"/>
        <v>2.2904113701838003</v>
      </c>
      <c r="AK65" s="7">
        <f>SUMPRODUCT($O$28:O65,$B$28:B65)/SUMPRODUCT($B$28:B65)</f>
        <v>4.0040416173064766E-2</v>
      </c>
    </row>
    <row r="66" spans="1:37">
      <c r="A66" s="1">
        <v>0.39</v>
      </c>
      <c r="B66" s="2">
        <f t="shared" si="46"/>
        <v>1.6129032258064516E-2</v>
      </c>
      <c r="C66" s="4">
        <f t="shared" si="47"/>
        <v>0.8993428912783753</v>
      </c>
      <c r="D66" s="4">
        <f t="shared" si="15"/>
        <v>8.4528076463560281E-2</v>
      </c>
      <c r="E66" s="4">
        <f t="shared" si="48"/>
        <v>0</v>
      </c>
      <c r="F66" s="4">
        <f t="shared" si="49"/>
        <v>0</v>
      </c>
      <c r="G66" s="4">
        <f t="shared" si="50"/>
        <v>0</v>
      </c>
      <c r="H66" s="4">
        <f t="shared" si="32"/>
        <v>0.91408621736490592</v>
      </c>
      <c r="I66" s="4">
        <f t="shared" si="33"/>
        <v>8.5913782635094041E-2</v>
      </c>
      <c r="J66" s="4">
        <f t="shared" si="34"/>
        <v>0</v>
      </c>
      <c r="K66" s="4">
        <f t="shared" si="35"/>
        <v>0</v>
      </c>
      <c r="L66" s="4">
        <f t="shared" si="36"/>
        <v>0</v>
      </c>
      <c r="M66" s="5">
        <f t="shared" si="51"/>
        <v>2.2537067395264119</v>
      </c>
      <c r="N66" s="8">
        <f t="shared" si="37"/>
        <v>1.645</v>
      </c>
      <c r="O66" s="12">
        <f t="shared" si="52"/>
        <v>4.3013716052070099E-2</v>
      </c>
      <c r="P66" s="7">
        <f t="shared" si="53"/>
        <v>9.7369526985723653E-2</v>
      </c>
      <c r="Q66" s="7">
        <f t="shared" si="38"/>
        <v>0.10237264420392683</v>
      </c>
      <c r="R66" s="7">
        <f t="shared" si="39"/>
        <v>3.9142481607383789E-2</v>
      </c>
      <c r="S66" s="7">
        <f t="shared" si="40"/>
        <v>0</v>
      </c>
      <c r="T66" s="7">
        <f t="shared" si="41"/>
        <v>0</v>
      </c>
      <c r="U66" s="7">
        <f t="shared" si="42"/>
        <v>0</v>
      </c>
      <c r="V66" s="8">
        <f t="shared" si="43"/>
        <v>-2.6975657800721444E-2</v>
      </c>
      <c r="W66" s="8">
        <f t="shared" si="54"/>
        <v>0.32043045507195339</v>
      </c>
      <c r="X66" s="2">
        <f t="shared" si="31"/>
        <v>0.34740611287267481</v>
      </c>
      <c r="Y66" s="13">
        <f>SUMPRODUCT($W$28:W66,$O$28:O66)/SUM($O$28:O66)</f>
        <v>0.31173092234412941</v>
      </c>
      <c r="Z66" s="5">
        <f t="shared" si="55"/>
        <v>0.54037037037037039</v>
      </c>
      <c r="AA66" s="8">
        <f t="shared" si="56"/>
        <v>1.07</v>
      </c>
      <c r="AB66" s="10">
        <f t="shared" si="57"/>
        <v>3.2980670251643645</v>
      </c>
      <c r="AC66" s="10">
        <f t="shared" si="58"/>
        <v>1.7535423881397587</v>
      </c>
      <c r="AD66" s="5">
        <f>SUMPRODUCT(AB$28:AB66,$B$28:$B66)/SUM($B$28:$B66)</f>
        <v>3.210141127265334</v>
      </c>
      <c r="AE66" s="5">
        <f t="shared" si="59"/>
        <v>1.0277777777777775</v>
      </c>
      <c r="AF66" s="8">
        <f t="shared" si="44"/>
        <v>3.13</v>
      </c>
      <c r="AG66" s="10">
        <f t="shared" si="60"/>
        <v>1.3878292949424924</v>
      </c>
      <c r="AH66" s="10">
        <f t="shared" si="61"/>
        <v>1.3785518204207452</v>
      </c>
      <c r="AI66" s="5">
        <f>SUMPRODUCT(AG$28:AG66,$B$28:$B66)/SUM($B$28:$B66)</f>
        <v>0.95197741918497203</v>
      </c>
      <c r="AJ66" s="5">
        <f t="shared" si="45"/>
        <v>2.2569019062932791</v>
      </c>
      <c r="AK66" s="7">
        <f>SUMPRODUCT($O$28:O66,$B$28:B66)/SUMPRODUCT($B$28:B66)</f>
        <v>4.0138064545255724E-2</v>
      </c>
    </row>
    <row r="67" spans="1:37">
      <c r="A67" s="1">
        <v>0.4</v>
      </c>
      <c r="B67" s="2">
        <f t="shared" si="46"/>
        <v>1.6393442622950821E-2</v>
      </c>
      <c r="C67" s="4">
        <f t="shared" si="47"/>
        <v>0.9058894960534305</v>
      </c>
      <c r="D67" s="4">
        <f t="shared" si="15"/>
        <v>7.7717061323618636E-2</v>
      </c>
      <c r="E67" s="4">
        <f t="shared" si="48"/>
        <v>0</v>
      </c>
      <c r="F67" s="4">
        <f t="shared" si="49"/>
        <v>0</v>
      </c>
      <c r="G67" s="4">
        <f t="shared" si="50"/>
        <v>0</v>
      </c>
      <c r="H67" s="4">
        <f t="shared" si="32"/>
        <v>0.92098765432098773</v>
      </c>
      <c r="I67" s="4">
        <f t="shared" si="33"/>
        <v>7.9012345679012275E-2</v>
      </c>
      <c r="J67" s="4">
        <f t="shared" si="34"/>
        <v>0</v>
      </c>
      <c r="K67" s="4">
        <f t="shared" si="35"/>
        <v>0</v>
      </c>
      <c r="L67" s="4">
        <f t="shared" si="36"/>
        <v>0</v>
      </c>
      <c r="M67" s="5">
        <f t="shared" si="51"/>
        <v>2.263851851851852</v>
      </c>
      <c r="N67" s="8">
        <f t="shared" si="37"/>
        <v>1.645</v>
      </c>
      <c r="O67" s="12">
        <f t="shared" si="52"/>
        <v>4.3212388116318383E-2</v>
      </c>
      <c r="P67" s="7">
        <f t="shared" si="53"/>
        <v>9.8272145966880414E-2</v>
      </c>
      <c r="Q67" s="7">
        <f t="shared" si="38"/>
        <v>0.10284548371683774</v>
      </c>
      <c r="R67" s="7">
        <f t="shared" si="39"/>
        <v>3.932327318584973E-2</v>
      </c>
      <c r="S67" s="7">
        <f t="shared" si="40"/>
        <v>0</v>
      </c>
      <c r="T67" s="7">
        <f t="shared" si="41"/>
        <v>0</v>
      </c>
      <c r="U67" s="7">
        <f t="shared" si="42"/>
        <v>0</v>
      </c>
      <c r="V67" s="8">
        <f t="shared" si="43"/>
        <v>-2.6612789540358818E-2</v>
      </c>
      <c r="W67" s="8">
        <f t="shared" si="54"/>
        <v>0.32098694135131484</v>
      </c>
      <c r="X67" s="2">
        <f t="shared" si="31"/>
        <v>0.34759973089167367</v>
      </c>
      <c r="Y67" s="13">
        <f>SUMPRODUCT($W$28:W67,$O$28:O67)/SUM($O$28:O67)</f>
        <v>0.31198101731828976</v>
      </c>
      <c r="Z67" s="5">
        <f t="shared" si="55"/>
        <v>0.53168791742562216</v>
      </c>
      <c r="AA67" s="8">
        <f t="shared" si="56"/>
        <v>1.07</v>
      </c>
      <c r="AB67" s="10">
        <f t="shared" si="57"/>
        <v>3.3052006331725607</v>
      </c>
      <c r="AC67" s="10">
        <f t="shared" si="58"/>
        <v>1.7276814173892119</v>
      </c>
      <c r="AD67" s="5">
        <f>SUMPRODUCT(AB$28:AB67,$B$28:$B67)/SUM($B$28:$B67)</f>
        <v>3.2132117297090468</v>
      </c>
      <c r="AE67" s="5">
        <f t="shared" si="59"/>
        <v>0.99331511839708531</v>
      </c>
      <c r="AF67" s="8">
        <f t="shared" si="44"/>
        <v>3.13</v>
      </c>
      <c r="AG67" s="10">
        <f t="shared" si="60"/>
        <v>1.4383931682586844</v>
      </c>
      <c r="AH67" s="10">
        <f t="shared" si="61"/>
        <v>1.3775544646234463</v>
      </c>
      <c r="AI67" s="5">
        <f>SUMPRODUCT(AG$28:AG67,$B$28:$B67)/SUM($B$28:$B67)</f>
        <v>0.96768957099463693</v>
      </c>
      <c r="AJ67" s="5">
        <f t="shared" si="45"/>
        <v>2.2223808586839118</v>
      </c>
      <c r="AK67" s="7">
        <f>SUMPRODUCT($O$28:O67,$B$28:B67)/SUMPRODUCT($B$28:B67)</f>
        <v>4.0237371031019299E-2</v>
      </c>
    </row>
    <row r="68" spans="1:37">
      <c r="A68" s="1">
        <v>0.41</v>
      </c>
      <c r="B68" s="2">
        <f t="shared" si="46"/>
        <v>1.6666666666666666E-2</v>
      </c>
      <c r="C68" s="4">
        <f t="shared" si="47"/>
        <v>0.91265432098765442</v>
      </c>
      <c r="D68" s="4">
        <f t="shared" si="15"/>
        <v>7.0679012345678943E-2</v>
      </c>
      <c r="E68" s="4">
        <f t="shared" si="48"/>
        <v>0</v>
      </c>
      <c r="F68" s="4">
        <f t="shared" si="49"/>
        <v>0</v>
      </c>
      <c r="G68" s="4">
        <f t="shared" si="50"/>
        <v>0</v>
      </c>
      <c r="H68" s="4">
        <f t="shared" si="32"/>
        <v>0.92812303829252984</v>
      </c>
      <c r="I68" s="4">
        <f t="shared" si="33"/>
        <v>7.1876961707470113E-2</v>
      </c>
      <c r="J68" s="4">
        <f t="shared" si="34"/>
        <v>0</v>
      </c>
      <c r="K68" s="4">
        <f t="shared" si="35"/>
        <v>0</v>
      </c>
      <c r="L68" s="4">
        <f t="shared" si="36"/>
        <v>0</v>
      </c>
      <c r="M68" s="5">
        <f t="shared" si="51"/>
        <v>2.2743408662900189</v>
      </c>
      <c r="N68" s="8">
        <f t="shared" si="37"/>
        <v>1.645</v>
      </c>
      <c r="O68" s="12">
        <f t="shared" si="52"/>
        <v>4.3414270410070406E-2</v>
      </c>
      <c r="P68" s="7">
        <f t="shared" si="53"/>
        <v>9.9201940467843294E-2</v>
      </c>
      <c r="Q68" s="7">
        <f t="shared" si="38"/>
        <v>0.10332596357596756</v>
      </c>
      <c r="R68" s="7">
        <f t="shared" si="39"/>
        <v>3.9506986073164073E-2</v>
      </c>
      <c r="S68" s="7">
        <f t="shared" si="40"/>
        <v>0</v>
      </c>
      <c r="T68" s="7">
        <f t="shared" si="41"/>
        <v>0</v>
      </c>
      <c r="U68" s="7">
        <f t="shared" si="42"/>
        <v>0</v>
      </c>
      <c r="V68" s="8">
        <f t="shared" si="43"/>
        <v>-2.624102440857852E-2</v>
      </c>
      <c r="W68" s="8">
        <f t="shared" si="54"/>
        <v>0.32155191737350952</v>
      </c>
      <c r="X68" s="2">
        <f t="shared" si="31"/>
        <v>0.34779294178208803</v>
      </c>
      <c r="Y68" s="13">
        <f>SUMPRODUCT($W$28:W68,$O$28:O68)/SUM($O$28:O68)</f>
        <v>0.31223396202213455</v>
      </c>
      <c r="Z68" s="5">
        <f t="shared" si="55"/>
        <v>0.52271604938271587</v>
      </c>
      <c r="AA68" s="8">
        <f t="shared" si="56"/>
        <v>1.07</v>
      </c>
      <c r="AB68" s="10">
        <f t="shared" si="57"/>
        <v>3.312594117918505</v>
      </c>
      <c r="AC68" s="10">
        <f t="shared" si="58"/>
        <v>1.7008184902615968</v>
      </c>
      <c r="AD68" s="5">
        <f>SUMPRODUCT(AB$28:AB68,$B$28:$B68)/SUM($B$28:$B68)</f>
        <v>3.2163716992217215</v>
      </c>
      <c r="AE68" s="5">
        <f t="shared" si="59"/>
        <v>0.95770370370370339</v>
      </c>
      <c r="AF68" s="8">
        <f t="shared" si="44"/>
        <v>3.13</v>
      </c>
      <c r="AG68" s="10">
        <f t="shared" si="60"/>
        <v>1.4937637520766707</v>
      </c>
      <c r="AH68" s="10">
        <f t="shared" si="61"/>
        <v>1.3755848156835613</v>
      </c>
      <c r="AI68" s="5">
        <f>SUMPRODUCT(AG$28:AG68,$B$28:$B68)/SUM($B$28:$B68)</f>
        <v>0.984416663224712</v>
      </c>
      <c r="AJ68" s="5">
        <f t="shared" si="45"/>
        <v>2.1867668441326993</v>
      </c>
      <c r="AK68" s="7">
        <f>SUMPRODUCT($O$28:O68,$B$28:B68)/SUMPRODUCT($B$28:B68)</f>
        <v>4.0338383950546647E-2</v>
      </c>
    </row>
    <row r="69" spans="1:37">
      <c r="A69" s="1">
        <v>0.42</v>
      </c>
      <c r="B69" s="2">
        <f t="shared" si="46"/>
        <v>1.6949152542372878E-2</v>
      </c>
      <c r="C69" s="4">
        <f t="shared" si="47"/>
        <v>0.91964846202134343</v>
      </c>
      <c r="D69" s="4">
        <f t="shared" si="15"/>
        <v>6.3402385436283681E-2</v>
      </c>
      <c r="E69" s="4">
        <f t="shared" si="48"/>
        <v>0</v>
      </c>
      <c r="F69" s="4">
        <f t="shared" si="49"/>
        <v>0</v>
      </c>
      <c r="G69" s="4">
        <f t="shared" si="50"/>
        <v>0</v>
      </c>
      <c r="H69" s="4">
        <f t="shared" si="32"/>
        <v>0.93550446998722858</v>
      </c>
      <c r="I69" s="4">
        <f t="shared" si="33"/>
        <v>6.4495530012771335E-2</v>
      </c>
      <c r="J69" s="4">
        <f t="shared" si="34"/>
        <v>0</v>
      </c>
      <c r="K69" s="4">
        <f t="shared" si="35"/>
        <v>0</v>
      </c>
      <c r="L69" s="4">
        <f t="shared" si="36"/>
        <v>0</v>
      </c>
      <c r="M69" s="5">
        <f t="shared" si="51"/>
        <v>2.285191570881226</v>
      </c>
      <c r="N69" s="8">
        <f t="shared" si="37"/>
        <v>1.645</v>
      </c>
      <c r="O69" s="12">
        <f t="shared" si="52"/>
        <v>4.3619448988910729E-2</v>
      </c>
      <c r="P69" s="7">
        <f t="shared" si="53"/>
        <v>0.10016025928644558</v>
      </c>
      <c r="Q69" s="7">
        <f t="shared" si="38"/>
        <v>0.10381428859360753</v>
      </c>
      <c r="R69" s="7">
        <f t="shared" si="39"/>
        <v>3.9693698579908766E-2</v>
      </c>
      <c r="S69" s="7">
        <f t="shared" si="40"/>
        <v>0</v>
      </c>
      <c r="T69" s="7">
        <f t="shared" si="41"/>
        <v>0</v>
      </c>
      <c r="U69" s="7">
        <f t="shared" si="42"/>
        <v>0</v>
      </c>
      <c r="V69" s="8">
        <f t="shared" si="43"/>
        <v>-2.5860031141668648E-2</v>
      </c>
      <c r="W69" s="8">
        <f t="shared" si="54"/>
        <v>0.32212563519015008</v>
      </c>
      <c r="X69" s="2">
        <f t="shared" si="31"/>
        <v>0.34798566633181871</v>
      </c>
      <c r="Y69" s="13">
        <f>SUMPRODUCT($W$28:W69,$O$28:O69)/SUM($O$28:O69)</f>
        <v>0.31248982572545825</v>
      </c>
      <c r="Z69" s="5">
        <f t="shared" si="55"/>
        <v>0.51344005021971117</v>
      </c>
      <c r="AA69" s="8">
        <f t="shared" si="56"/>
        <v>1.07</v>
      </c>
      <c r="AB69" s="10">
        <f t="shared" si="57"/>
        <v>3.3202664824228871</v>
      </c>
      <c r="AC69" s="10">
        <f t="shared" si="58"/>
        <v>1.6728969731553676</v>
      </c>
      <c r="AD69" s="5">
        <f>SUMPRODUCT(AB$28:AB69,$B$28:$B69)/SUM($B$28:$B69)</f>
        <v>3.2196259108824514</v>
      </c>
      <c r="AE69" s="5">
        <f t="shared" si="59"/>
        <v>0.92088512241054576</v>
      </c>
      <c r="AF69" s="8">
        <f t="shared" si="44"/>
        <v>3.13</v>
      </c>
      <c r="AG69" s="10">
        <f t="shared" si="60"/>
        <v>1.5547135863266175</v>
      </c>
      <c r="AH69" s="10">
        <f t="shared" si="61"/>
        <v>1.3724963886035086</v>
      </c>
      <c r="AI69" s="5">
        <f>SUMPRODUCT(AG$28:AG69,$B$28:$B69)/SUM($B$28:$B69)</f>
        <v>1.0022796091788209</v>
      </c>
      <c r="AJ69" s="5">
        <f t="shared" si="45"/>
        <v>2.1499666519161207</v>
      </c>
      <c r="AK69" s="7">
        <f>SUMPRODUCT($O$28:O69,$B$28:B69)/SUMPRODUCT($B$28:B69)</f>
        <v>4.0441154077962789E-2</v>
      </c>
    </row>
    <row r="70" spans="1:37">
      <c r="A70" s="1">
        <v>0.43</v>
      </c>
      <c r="B70" s="2">
        <f t="shared" si="46"/>
        <v>1.7241379310344827E-2</v>
      </c>
      <c r="C70" s="4">
        <f t="shared" si="47"/>
        <v>0.92688378033205621</v>
      </c>
      <c r="D70" s="4">
        <f t="shared" si="15"/>
        <v>5.5874840357598918E-2</v>
      </c>
      <c r="E70" s="4">
        <f t="shared" si="48"/>
        <v>0</v>
      </c>
      <c r="F70" s="4">
        <f t="shared" si="49"/>
        <v>0</v>
      </c>
      <c r="G70" s="4">
        <f t="shared" si="50"/>
        <v>0</v>
      </c>
      <c r="H70" s="4">
        <f t="shared" si="32"/>
        <v>0.94314489928525025</v>
      </c>
      <c r="I70" s="4">
        <f t="shared" si="33"/>
        <v>5.6855100714749779E-2</v>
      </c>
      <c r="J70" s="4">
        <f t="shared" si="34"/>
        <v>0</v>
      </c>
      <c r="K70" s="4">
        <f t="shared" si="35"/>
        <v>0</v>
      </c>
      <c r="L70" s="4">
        <f t="shared" si="36"/>
        <v>0</v>
      </c>
      <c r="M70" s="5">
        <f t="shared" si="51"/>
        <v>2.2964230019493179</v>
      </c>
      <c r="N70" s="8">
        <f t="shared" si="37"/>
        <v>1.645</v>
      </c>
      <c r="O70" s="12">
        <f t="shared" si="52"/>
        <v>4.3828012927487808E-2</v>
      </c>
      <c r="P70" s="7">
        <f t="shared" si="53"/>
        <v>0.10114854431028696</v>
      </c>
      <c r="Q70" s="7">
        <f t="shared" si="38"/>
        <v>0.10431067076742098</v>
      </c>
      <c r="R70" s="7">
        <f t="shared" si="39"/>
        <v>3.9883491764013908E-2</v>
      </c>
      <c r="S70" s="7">
        <f t="shared" si="40"/>
        <v>0</v>
      </c>
      <c r="T70" s="7">
        <f t="shared" si="41"/>
        <v>0</v>
      </c>
      <c r="U70" s="7">
        <f t="shared" si="42"/>
        <v>0</v>
      </c>
      <c r="V70" s="8">
        <f t="shared" si="43"/>
        <v>-2.5469461823663799E-2</v>
      </c>
      <c r="W70" s="8">
        <f t="shared" si="54"/>
        <v>0.32270835792688196</v>
      </c>
      <c r="X70" s="2">
        <f t="shared" si="31"/>
        <v>0.34817781975054574</v>
      </c>
      <c r="Y70" s="13">
        <f>SUMPRODUCT($W$28:W70,$O$28:O70)/SUM($O$28:O70)</f>
        <v>0.31274868028035924</v>
      </c>
      <c r="Z70" s="5">
        <f t="shared" si="55"/>
        <v>0.50384418901660266</v>
      </c>
      <c r="AA70" s="8">
        <f t="shared" si="56"/>
        <v>1.07</v>
      </c>
      <c r="AB70" s="10">
        <f t="shared" si="57"/>
        <v>3.3282388677363413</v>
      </c>
      <c r="AC70" s="10">
        <f t="shared" si="58"/>
        <v>1.643855887285526</v>
      </c>
      <c r="AD70" s="5">
        <f>SUMPRODUCT(AB$28:AB70,$B$28:$B70)/SUM($B$28:$B70)</f>
        <v>3.2229797019045123</v>
      </c>
      <c r="AE70" s="5">
        <f t="shared" si="59"/>
        <v>0.88279693486590016</v>
      </c>
      <c r="AF70" s="8">
        <f t="shared" si="44"/>
        <v>3.13</v>
      </c>
      <c r="AG70" s="10">
        <f t="shared" si="60"/>
        <v>1.6221965693445752</v>
      </c>
      <c r="AH70" s="10">
        <f t="shared" si="61"/>
        <v>1.3681156836782267</v>
      </c>
      <c r="AI70" s="5">
        <f>SUMPRODUCT(AG$28:AG70,$B$28:$B70)/SUM($B$28:$B70)</f>
        <v>1.0214216341788791</v>
      </c>
      <c r="AJ70" s="5">
        <f t="shared" si="45"/>
        <v>2.1118726358743825</v>
      </c>
      <c r="AK70" s="7">
        <f>SUMPRODUCT($O$28:O70,$B$28:B70)/SUMPRODUCT($B$28:B70)</f>
        <v>4.0545734757207214E-2</v>
      </c>
    </row>
    <row r="71" spans="1:37">
      <c r="A71" s="1">
        <v>0.44</v>
      </c>
      <c r="B71" s="2">
        <f t="shared" si="46"/>
        <v>1.7543859649122806E-2</v>
      </c>
      <c r="C71" s="4">
        <f t="shared" si="47"/>
        <v>0.93437296946068882</v>
      </c>
      <c r="D71" s="4">
        <f t="shared" si="15"/>
        <v>4.8083170890188376E-2</v>
      </c>
      <c r="E71" s="4">
        <f t="shared" si="48"/>
        <v>0</v>
      </c>
      <c r="F71" s="4">
        <f t="shared" si="49"/>
        <v>0</v>
      </c>
      <c r="G71" s="4">
        <f t="shared" si="50"/>
        <v>0</v>
      </c>
      <c r="H71" s="4">
        <f t="shared" si="32"/>
        <v>0.95105820105820116</v>
      </c>
      <c r="I71" s="4">
        <f t="shared" si="33"/>
        <v>4.8941798941798884E-2</v>
      </c>
      <c r="J71" s="4">
        <f t="shared" si="34"/>
        <v>0</v>
      </c>
      <c r="K71" s="4">
        <f t="shared" si="35"/>
        <v>0</v>
      </c>
      <c r="L71" s="4">
        <f t="shared" si="36"/>
        <v>0</v>
      </c>
      <c r="M71" s="5">
        <f t="shared" si="51"/>
        <v>2.3080555555555557</v>
      </c>
      <c r="N71" s="8">
        <f t="shared" si="37"/>
        <v>1.645</v>
      </c>
      <c r="O71" s="12">
        <f t="shared" si="52"/>
        <v>4.40400544302159E-2</v>
      </c>
      <c r="P71" s="7">
        <f t="shared" si="53"/>
        <v>0.10216833877243109</v>
      </c>
      <c r="Q71" s="7">
        <f t="shared" si="38"/>
        <v>0.10481532954391384</v>
      </c>
      <c r="R71" s="7">
        <f t="shared" si="39"/>
        <v>4.0076449531496472E-2</v>
      </c>
      <c r="S71" s="7">
        <f t="shared" si="40"/>
        <v>0</v>
      </c>
      <c r="T71" s="7">
        <f t="shared" si="41"/>
        <v>0</v>
      </c>
      <c r="U71" s="7">
        <f t="shared" si="42"/>
        <v>0</v>
      </c>
      <c r="V71" s="8">
        <f t="shared" si="43"/>
        <v>-2.5068950826665326E-2</v>
      </c>
      <c r="W71" s="8">
        <f t="shared" si="54"/>
        <v>0.32330036042907784</v>
      </c>
      <c r="X71" s="2">
        <f t="shared" si="31"/>
        <v>0.34836931125574316</v>
      </c>
      <c r="Y71" s="13">
        <f>SUMPRODUCT($W$28:W71,$O$28:O71)/SUM($O$28:O71)</f>
        <v>0.31301060025039684</v>
      </c>
      <c r="Z71" s="5">
        <f t="shared" si="55"/>
        <v>0.49391163092917473</v>
      </c>
      <c r="AA71" s="8">
        <f t="shared" si="56"/>
        <v>1.07</v>
      </c>
      <c r="AB71" s="10">
        <f t="shared" si="57"/>
        <v>3.3365348841164075</v>
      </c>
      <c r="AC71" s="10">
        <f t="shared" si="58"/>
        <v>1.6136294766278318</v>
      </c>
      <c r="AD71" s="5">
        <f>SUMPRODUCT(AB$28:AB71,$B$28:$B71)/SUM($B$28:$B71)</f>
        <v>3.2264389273637857</v>
      </c>
      <c r="AE71" s="5">
        <f t="shared" si="59"/>
        <v>0.84337231968810888</v>
      </c>
      <c r="AF71" s="8">
        <f t="shared" si="44"/>
        <v>3.13</v>
      </c>
      <c r="AG71" s="10">
        <f t="shared" si="60"/>
        <v>1.6974057892205925</v>
      </c>
      <c r="AH71" s="10">
        <f t="shared" si="61"/>
        <v>1.362235503222113</v>
      </c>
      <c r="AI71" s="5">
        <f>SUMPRODUCT(AG$28:AG71,$B$28:$B71)/SUM($B$28:$B71)</f>
        <v>1.0420141034404062</v>
      </c>
      <c r="AJ71" s="5">
        <f t="shared" si="45"/>
        <v>2.0723593101291118</v>
      </c>
      <c r="AK71" s="7">
        <f>SUMPRODUCT($O$28:O71,$B$28:B71)/SUMPRODUCT($B$28:B71)</f>
        <v>4.0652182031037092E-2</v>
      </c>
    </row>
    <row r="72" spans="1:37">
      <c r="A72" s="1">
        <v>0.45</v>
      </c>
      <c r="B72" s="2">
        <f t="shared" si="46"/>
        <v>1.7857142857142856E-2</v>
      </c>
      <c r="C72" s="4">
        <f t="shared" si="47"/>
        <v>0.94212962962962976</v>
      </c>
      <c r="D72" s="4">
        <f t="shared" si="15"/>
        <v>4.0013227513227459E-2</v>
      </c>
      <c r="E72" s="4">
        <f t="shared" si="48"/>
        <v>0</v>
      </c>
      <c r="F72" s="4">
        <f t="shared" si="49"/>
        <v>0</v>
      </c>
      <c r="G72" s="4">
        <f t="shared" si="50"/>
        <v>0</v>
      </c>
      <c r="H72" s="4">
        <f t="shared" si="32"/>
        <v>0.95925925925925937</v>
      </c>
      <c r="I72" s="4">
        <f t="shared" si="33"/>
        <v>4.0740740740740682E-2</v>
      </c>
      <c r="J72" s="4">
        <f t="shared" si="34"/>
        <v>0</v>
      </c>
      <c r="K72" s="4">
        <f t="shared" si="35"/>
        <v>0</v>
      </c>
      <c r="L72" s="4">
        <f t="shared" si="36"/>
        <v>0</v>
      </c>
      <c r="M72" s="5">
        <f t="shared" si="51"/>
        <v>2.3201111111111112</v>
      </c>
      <c r="N72" s="8">
        <f t="shared" si="37"/>
        <v>1.645</v>
      </c>
      <c r="O72" s="12">
        <f t="shared" si="52"/>
        <v>4.4255668943333069E-2</v>
      </c>
      <c r="P72" s="7">
        <f t="shared" si="53"/>
        <v>0.10322129640568742</v>
      </c>
      <c r="Q72" s="7">
        <f t="shared" si="38"/>
        <v>0.1053284920851327</v>
      </c>
      <c r="R72" s="7">
        <f t="shared" si="39"/>
        <v>4.0272658738433095E-2</v>
      </c>
      <c r="S72" s="7">
        <f t="shared" si="40"/>
        <v>0</v>
      </c>
      <c r="T72" s="7">
        <f t="shared" si="41"/>
        <v>0</v>
      </c>
      <c r="U72" s="7">
        <f t="shared" si="42"/>
        <v>0</v>
      </c>
      <c r="V72" s="8">
        <f t="shared" si="43"/>
        <v>-2.4658113669198116E-2</v>
      </c>
      <c r="W72" s="8">
        <f t="shared" si="54"/>
        <v>0.32390192995467515</v>
      </c>
      <c r="X72" s="2">
        <f t="shared" si="31"/>
        <v>0.34856004362387327</v>
      </c>
      <c r="Y72" s="13">
        <f>SUMPRODUCT($W$28:W72,$O$28:O72)/SUM($O$28:O72)</f>
        <v>0.31327566304782978</v>
      </c>
      <c r="Z72" s="5">
        <f t="shared" si="55"/>
        <v>0.48362433862433857</v>
      </c>
      <c r="AA72" s="8">
        <f t="shared" si="56"/>
        <v>1.07</v>
      </c>
      <c r="AB72" s="10">
        <f t="shared" si="57"/>
        <v>3.3451810086532969</v>
      </c>
      <c r="AC72" s="10">
        <f t="shared" si="58"/>
        <v>1.5821467215000962</v>
      </c>
      <c r="AD72" s="5">
        <f>SUMPRODUCT(AB$28:AB72,$B$28:$B72)/SUM($B$28:$B72)</f>
        <v>3.2300100257225774</v>
      </c>
      <c r="AE72" s="5">
        <f t="shared" si="59"/>
        <v>0.80253968253968222</v>
      </c>
      <c r="AF72" s="8">
        <f t="shared" si="44"/>
        <v>3.13</v>
      </c>
      <c r="AG72" s="10">
        <f t="shared" si="60"/>
        <v>1.7818553726193072</v>
      </c>
      <c r="AH72" s="10">
        <f t="shared" si="61"/>
        <v>1.354606051051255</v>
      </c>
      <c r="AI72" s="5">
        <f>SUMPRODUCT(AG$28:AG72,$B$28:$B72)/SUM($B$28:$B72)</f>
        <v>1.0642643951098751</v>
      </c>
      <c r="AJ72" s="5">
        <f t="shared" si="45"/>
        <v>2.0312788285359717</v>
      </c>
      <c r="AK72" s="7">
        <f>SUMPRODUCT($O$28:O72,$B$28:B72)/SUMPRODUCT($B$28:B72)</f>
        <v>4.0760554783633988E-2</v>
      </c>
    </row>
    <row r="73" spans="1:37">
      <c r="A73" s="1">
        <v>0.46</v>
      </c>
      <c r="B73" s="2">
        <f t="shared" si="46"/>
        <v>1.8181818181818181E-2</v>
      </c>
      <c r="C73" s="4">
        <f t="shared" si="47"/>
        <v>0.95016835016835033</v>
      </c>
      <c r="D73" s="4">
        <f t="shared" si="15"/>
        <v>3.1649831649831595E-2</v>
      </c>
      <c r="E73" s="4">
        <f t="shared" si="48"/>
        <v>0</v>
      </c>
      <c r="F73" s="4">
        <f t="shared" si="49"/>
        <v>0</v>
      </c>
      <c r="G73" s="4">
        <f t="shared" si="50"/>
        <v>0</v>
      </c>
      <c r="H73" s="4">
        <f t="shared" si="32"/>
        <v>0.96776406035665297</v>
      </c>
      <c r="I73" s="4">
        <f t="shared" si="33"/>
        <v>3.2235939643346992E-2</v>
      </c>
      <c r="J73" s="4">
        <f t="shared" si="34"/>
        <v>0</v>
      </c>
      <c r="K73" s="4">
        <f t="shared" si="35"/>
        <v>0</v>
      </c>
      <c r="L73" s="4">
        <f t="shared" si="36"/>
        <v>0</v>
      </c>
      <c r="M73" s="5">
        <f t="shared" si="51"/>
        <v>2.3326131687242797</v>
      </c>
      <c r="N73" s="8">
        <f t="shared" si="37"/>
        <v>1.645</v>
      </c>
      <c r="O73" s="12">
        <f t="shared" si="52"/>
        <v>4.4474955267607232E-2</v>
      </c>
      <c r="P73" s="7">
        <f t="shared" si="53"/>
        <v>0.10430919161194817</v>
      </c>
      <c r="Q73" s="7">
        <f t="shared" si="38"/>
        <v>0.1058503935369052</v>
      </c>
      <c r="R73" s="7">
        <f t="shared" si="39"/>
        <v>4.0472209293522583E-2</v>
      </c>
      <c r="S73" s="7">
        <f t="shared" si="40"/>
        <v>0</v>
      </c>
      <c r="T73" s="7">
        <f t="shared" si="41"/>
        <v>0</v>
      </c>
      <c r="U73" s="7">
        <f t="shared" si="42"/>
        <v>0</v>
      </c>
      <c r="V73" s="8">
        <f t="shared" si="43"/>
        <v>-2.4236545785111047E-2</v>
      </c>
      <c r="W73" s="8">
        <f t="shared" si="54"/>
        <v>0.32451336691831512</v>
      </c>
      <c r="X73" s="2">
        <f t="shared" si="31"/>
        <v>0.34874991270342615</v>
      </c>
      <c r="Y73" s="13">
        <f>SUMPRODUCT($W$28:W73,$O$28:O73)/SUM($O$28:O73)</f>
        <v>0.31354394907952904</v>
      </c>
      <c r="Z73" s="5">
        <f t="shared" si="55"/>
        <v>0.47296296296296286</v>
      </c>
      <c r="AA73" s="8">
        <f t="shared" si="56"/>
        <v>1.07</v>
      </c>
      <c r="AB73" s="10">
        <f t="shared" si="57"/>
        <v>3.3542070659675689</v>
      </c>
      <c r="AC73" s="10">
        <f t="shared" si="58"/>
        <v>1.5493307891951429</v>
      </c>
      <c r="AD73" s="5">
        <f>SUMPRODUCT(AB$28:AB73,$B$28:$B73)/SUM($B$28:$B73)</f>
        <v>3.2337000961817379</v>
      </c>
      <c r="AE73" s="5">
        <f t="shared" si="59"/>
        <v>0.76022222222222202</v>
      </c>
      <c r="AF73" s="8">
        <f t="shared" si="44"/>
        <v>3.13</v>
      </c>
      <c r="AG73" s="10">
        <f t="shared" si="60"/>
        <v>1.877499006749094</v>
      </c>
      <c r="AH73" s="10">
        <f t="shared" si="61"/>
        <v>1.3449228481679616</v>
      </c>
      <c r="AI73" s="5">
        <f>SUMPRODUCT(AG$28:AG73,$B$28:$B73)/SUM($B$28:$B73)</f>
        <v>1.0884267504353893</v>
      </c>
      <c r="AJ73" s="5">
        <f t="shared" si="45"/>
        <v>1.9884548639425257</v>
      </c>
      <c r="AK73" s="7">
        <f>SUMPRODUCT($O$28:O73,$B$28:B73)/SUMPRODUCT($B$28:B73)</f>
        <v>4.0870914897468934E-2</v>
      </c>
    </row>
    <row r="74" spans="1:37">
      <c r="A74" s="1">
        <v>0.47</v>
      </c>
      <c r="B74" s="2">
        <f t="shared" si="46"/>
        <v>1.8518518518518517E-2</v>
      </c>
      <c r="C74" s="4">
        <f t="shared" si="47"/>
        <v>0.95850480109739367</v>
      </c>
      <c r="D74" s="4">
        <f t="shared" si="15"/>
        <v>2.2976680384087733E-2</v>
      </c>
      <c r="E74" s="4">
        <f t="shared" si="48"/>
        <v>0</v>
      </c>
      <c r="F74" s="4">
        <f t="shared" si="49"/>
        <v>0</v>
      </c>
      <c r="G74" s="4">
        <f t="shared" si="50"/>
        <v>0</v>
      </c>
      <c r="H74" s="4">
        <f t="shared" si="32"/>
        <v>0.97658979734451434</v>
      </c>
      <c r="I74" s="4">
        <f t="shared" si="33"/>
        <v>2.3410202655485615E-2</v>
      </c>
      <c r="J74" s="4">
        <f t="shared" si="34"/>
        <v>0</v>
      </c>
      <c r="K74" s="4">
        <f t="shared" si="35"/>
        <v>0</v>
      </c>
      <c r="L74" s="4">
        <f t="shared" si="36"/>
        <v>0</v>
      </c>
      <c r="M74" s="5">
        <f t="shared" si="51"/>
        <v>2.345587002096436</v>
      </c>
      <c r="N74" s="8">
        <f t="shared" si="37"/>
        <v>1.645</v>
      </c>
      <c r="O74" s="12">
        <f t="shared" si="52"/>
        <v>4.4698015670788717E-2</v>
      </c>
      <c r="P74" s="7">
        <f t="shared" si="53"/>
        <v>0.10543393078064929</v>
      </c>
      <c r="Q74" s="7">
        <f t="shared" si="38"/>
        <v>0.10638127729647714</v>
      </c>
      <c r="R74" s="7">
        <f t="shared" si="39"/>
        <v>4.0675194260417734E-2</v>
      </c>
      <c r="S74" s="7">
        <f t="shared" si="40"/>
        <v>0</v>
      </c>
      <c r="T74" s="7">
        <f t="shared" si="41"/>
        <v>0</v>
      </c>
      <c r="U74" s="7">
        <f t="shared" si="42"/>
        <v>0</v>
      </c>
      <c r="V74" s="8">
        <f t="shared" si="43"/>
        <v>-2.3803821194735064E-2</v>
      </c>
      <c r="W74" s="8">
        <f t="shared" si="54"/>
        <v>0.32513498569137589</v>
      </c>
      <c r="X74" s="2">
        <f t="shared" si="31"/>
        <v>0.34893880688611095</v>
      </c>
      <c r="Y74" s="13">
        <f>SUMPRODUCT($W$28:W74,$O$28:O74)/SUM($O$28:O74)</f>
        <v>0.31381554190220984</v>
      </c>
      <c r="Z74" s="5">
        <f t="shared" si="55"/>
        <v>0.46190672153635104</v>
      </c>
      <c r="AA74" s="8">
        <f t="shared" si="56"/>
        <v>1.07</v>
      </c>
      <c r="AB74" s="10">
        <f t="shared" si="57"/>
        <v>3.3636468136553432</v>
      </c>
      <c r="AC74" s="10">
        <f t="shared" si="58"/>
        <v>1.5150984113751391</v>
      </c>
      <c r="AD74" s="5">
        <f>SUMPRODUCT(AB$28:AB74,$B$28:$B74)/SUM($B$28:$B74)</f>
        <v>3.2375169904453842</v>
      </c>
      <c r="AE74" s="5">
        <f t="shared" si="59"/>
        <v>0.71633744855967052</v>
      </c>
      <c r="AF74" s="8">
        <f t="shared" si="44"/>
        <v>3.13</v>
      </c>
      <c r="AG74" s="10">
        <f t="shared" si="60"/>
        <v>1.9869061136566541</v>
      </c>
      <c r="AH74" s="10">
        <f t="shared" si="61"/>
        <v>1.3328099563662881</v>
      </c>
      <c r="AI74" s="5">
        <f>SUMPRODUCT(AG$28:AG74,$B$28:$B74)/SUM($B$28:$B74)</f>
        <v>1.1148175727213043</v>
      </c>
      <c r="AJ74" s="5">
        <f t="shared" si="45"/>
        <v>1.943674133993083</v>
      </c>
      <c r="AK74" s="7">
        <f>SUMPRODUCT($O$28:O74,$B$28:B74)/SUMPRODUCT($B$28:B74)</f>
        <v>4.0983327425250168E-2</v>
      </c>
    </row>
    <row r="75" spans="1:37">
      <c r="A75" s="1">
        <v>0.48</v>
      </c>
      <c r="B75" s="2">
        <f t="shared" si="46"/>
        <v>1.8867924528301886E-2</v>
      </c>
      <c r="C75" s="4">
        <f t="shared" si="47"/>
        <v>0.9671558350803634</v>
      </c>
      <c r="D75" s="4">
        <f t="shared" si="15"/>
        <v>1.3976240391334672E-2</v>
      </c>
      <c r="E75" s="4">
        <f t="shared" si="48"/>
        <v>0</v>
      </c>
      <c r="F75" s="4">
        <f t="shared" si="49"/>
        <v>0</v>
      </c>
      <c r="G75" s="4">
        <f t="shared" si="50"/>
        <v>0</v>
      </c>
      <c r="H75" s="4">
        <f t="shared" si="32"/>
        <v>0.98575498575498577</v>
      </c>
      <c r="I75" s="4">
        <f t="shared" si="33"/>
        <v>1.4245014245014185E-2</v>
      </c>
      <c r="J75" s="4">
        <f t="shared" si="34"/>
        <v>0</v>
      </c>
      <c r="K75" s="4">
        <f t="shared" si="35"/>
        <v>0</v>
      </c>
      <c r="L75" s="4">
        <f t="shared" si="36"/>
        <v>0</v>
      </c>
      <c r="M75" s="5">
        <f t="shared" si="51"/>
        <v>2.359059829059829</v>
      </c>
      <c r="N75" s="8">
        <f t="shared" si="37"/>
        <v>1.645</v>
      </c>
      <c r="O75" s="12">
        <f t="shared" si="52"/>
        <v>4.4924955998671502E-2</v>
      </c>
      <c r="P75" s="7">
        <f t="shared" si="53"/>
        <v>0.10659756491107193</v>
      </c>
      <c r="Q75" s="7">
        <f t="shared" si="38"/>
        <v>0.10692139527683817</v>
      </c>
      <c r="R75" s="7">
        <f t="shared" si="39"/>
        <v>4.088170995879107E-2</v>
      </c>
      <c r="S75" s="7">
        <f t="shared" si="40"/>
        <v>0</v>
      </c>
      <c r="T75" s="7">
        <f t="shared" si="41"/>
        <v>0</v>
      </c>
      <c r="U75" s="7">
        <f t="shared" si="42"/>
        <v>0</v>
      </c>
      <c r="V75" s="8">
        <f t="shared" si="43"/>
        <v>-2.3359491069123915E-2</v>
      </c>
      <c r="W75" s="8">
        <f t="shared" si="54"/>
        <v>0.32576711546297826</v>
      </c>
      <c r="X75" s="2">
        <f t="shared" si="31"/>
        <v>0.3491266065321022</v>
      </c>
      <c r="Y75" s="13">
        <f>SUMPRODUCT($W$28:W75,$O$28:O75)/SUM($O$28:O75)</f>
        <v>0.31409052838768037</v>
      </c>
      <c r="Z75" s="5">
        <f t="shared" si="55"/>
        <v>0.45043326345213125</v>
      </c>
      <c r="AA75" s="8">
        <f t="shared" si="56"/>
        <v>1.07</v>
      </c>
      <c r="AB75" s="10">
        <f t="shared" si="57"/>
        <v>3.3735386610409916</v>
      </c>
      <c r="AC75" s="10">
        <f t="shared" si="58"/>
        <v>1.479359175804642</v>
      </c>
      <c r="AD75" s="5">
        <f>SUMPRODUCT(AB$28:AB75,$B$28:$B75)/SUM($B$28:$B75)</f>
        <v>3.2414694222087648</v>
      </c>
      <c r="AE75" s="5">
        <f t="shared" si="59"/>
        <v>0.67079664570230579</v>
      </c>
      <c r="AF75" s="8">
        <f t="shared" si="44"/>
        <v>3.13</v>
      </c>
      <c r="AG75" s="10">
        <f t="shared" si="60"/>
        <v>2.1135317459664882</v>
      </c>
      <c r="AH75" s="10">
        <f t="shared" si="61"/>
        <v>1.3177960757970535</v>
      </c>
      <c r="AI75" s="5">
        <f>SUMPRODUCT(AG$28:AG75,$B$28:$B75)/SUM($B$28:$B75)</f>
        <v>1.143837578162997</v>
      </c>
      <c r="AJ75" s="5">
        <f t="shared" si="45"/>
        <v>1.8966743617997914</v>
      </c>
      <c r="AK75" s="7">
        <f>SUMPRODUCT($O$28:O75,$B$28:B75)/SUMPRODUCT($B$28:B75)</f>
        <v>4.1097860777949205E-2</v>
      </c>
    </row>
    <row r="76" spans="1:37">
      <c r="A76" s="1">
        <v>0.49</v>
      </c>
      <c r="B76" s="2">
        <f t="shared" si="46"/>
        <v>1.9230769230769232E-2</v>
      </c>
      <c r="C76" s="4">
        <f t="shared" si="47"/>
        <v>0.97613960113960119</v>
      </c>
      <c r="D76" s="4">
        <f t="shared" si="15"/>
        <v>4.6296296296295687E-3</v>
      </c>
      <c r="E76" s="4">
        <f t="shared" si="48"/>
        <v>0</v>
      </c>
      <c r="F76" s="4">
        <f t="shared" si="49"/>
        <v>0</v>
      </c>
      <c r="G76" s="4">
        <f t="shared" si="50"/>
        <v>0</v>
      </c>
      <c r="H76" s="4">
        <f t="shared" si="32"/>
        <v>0.99527959331880911</v>
      </c>
      <c r="I76" s="4">
        <f t="shared" si="33"/>
        <v>4.7204066811909326E-3</v>
      </c>
      <c r="J76" s="4">
        <f t="shared" si="34"/>
        <v>0</v>
      </c>
      <c r="K76" s="4">
        <f t="shared" si="35"/>
        <v>0</v>
      </c>
      <c r="L76" s="4">
        <f t="shared" si="36"/>
        <v>0</v>
      </c>
      <c r="M76" s="5">
        <f t="shared" si="51"/>
        <v>2.3730610021786491</v>
      </c>
      <c r="N76" s="8">
        <f t="shared" si="37"/>
        <v>1.645</v>
      </c>
      <c r="O76" s="12">
        <f t="shared" si="52"/>
        <v>4.5155885783336479E-2</v>
      </c>
      <c r="P76" s="7">
        <f t="shared" si="53"/>
        <v>0.10780230371749813</v>
      </c>
      <c r="Q76" s="7">
        <f t="shared" si="38"/>
        <v>0.10747100816434081</v>
      </c>
      <c r="R76" s="7">
        <f t="shared" si="39"/>
        <v>4.1091856062836198E-2</v>
      </c>
      <c r="S76" s="7">
        <f t="shared" si="40"/>
        <v>0</v>
      </c>
      <c r="T76" s="7">
        <f t="shared" si="41"/>
        <v>0</v>
      </c>
      <c r="U76" s="7">
        <f t="shared" si="42"/>
        <v>0</v>
      </c>
      <c r="V76" s="8">
        <f t="shared" si="43"/>
        <v>-2.2903082177204902E-2</v>
      </c>
      <c r="W76" s="8">
        <f t="shared" si="54"/>
        <v>0.32641010116758651</v>
      </c>
      <c r="X76" s="2">
        <f t="shared" si="31"/>
        <v>0.34931318334479139</v>
      </c>
      <c r="Y76" s="13">
        <f>SUMPRODUCT($W$28:W76,$O$28:O76)/SUM($O$28:O76)</f>
        <v>0.31436899889886277</v>
      </c>
      <c r="Z76" s="5">
        <f t="shared" si="55"/>
        <v>0.43851851851851842</v>
      </c>
      <c r="AA76" s="8">
        <f t="shared" si="56"/>
        <v>1.07</v>
      </c>
      <c r="AB76" s="10">
        <f t="shared" si="57"/>
        <v>3.3839265592950647</v>
      </c>
      <c r="AC76" s="10">
        <f t="shared" si="58"/>
        <v>1.4420147173048299</v>
      </c>
      <c r="AD76" s="5">
        <f>SUMPRODUCT(AB$28:AB76,$B$28:$B76)/SUM($B$28:$B76)</f>
        <v>3.2455670986482001</v>
      </c>
      <c r="AE76" s="5">
        <f t="shared" si="59"/>
        <v>0.62350427350427318</v>
      </c>
      <c r="AF76" s="8">
        <f t="shared" si="44"/>
        <v>3.13</v>
      </c>
      <c r="AG76" s="10">
        <f t="shared" si="60"/>
        <v>2.2621448977479419</v>
      </c>
      <c r="AH76" s="10">
        <f t="shared" si="61"/>
        <v>1.299279432229389</v>
      </c>
      <c r="AI76" s="5">
        <f>SUMPRODUCT(AG$28:AG76,$B$28:$B76)/SUM($B$28:$B76)</f>
        <v>1.1760048787927677</v>
      </c>
      <c r="AJ76" s="5">
        <f t="shared" si="45"/>
        <v>1.8471266463996823</v>
      </c>
      <c r="AK76" s="7">
        <f>SUMPRODUCT($O$28:O76,$B$28:B76)/SUMPRODUCT($B$28:B76)</f>
        <v>4.121458693007693E-2</v>
      </c>
    </row>
    <row r="77" spans="1:37">
      <c r="A77" s="20">
        <v>0.5</v>
      </c>
      <c r="B77" s="21">
        <f t="shared" si="46"/>
        <v>1.9607843137254902E-2</v>
      </c>
      <c r="C77" s="22">
        <f t="shared" si="47"/>
        <v>0.98547567175018169</v>
      </c>
      <c r="D77" s="22">
        <v>0</v>
      </c>
      <c r="E77" s="22">
        <f t="shared" si="48"/>
        <v>0</v>
      </c>
      <c r="F77" s="22">
        <f t="shared" si="49"/>
        <v>0</v>
      </c>
      <c r="G77" s="22">
        <f t="shared" si="50"/>
        <v>0</v>
      </c>
      <c r="H77" s="22">
        <f t="shared" si="32"/>
        <v>1</v>
      </c>
      <c r="I77" s="22">
        <f t="shared" si="33"/>
        <v>0</v>
      </c>
      <c r="J77" s="22">
        <f t="shared" si="34"/>
        <v>0</v>
      </c>
      <c r="K77" s="22">
        <f t="shared" si="35"/>
        <v>0</v>
      </c>
      <c r="L77" s="22">
        <f t="shared" si="36"/>
        <v>0</v>
      </c>
      <c r="M77" s="23">
        <f t="shared" si="51"/>
        <v>2.38</v>
      </c>
      <c r="N77" s="26">
        <f t="shared" si="37"/>
        <v>1.645</v>
      </c>
      <c r="O77" s="24">
        <f t="shared" si="52"/>
        <v>4.5537064559509711E-2</v>
      </c>
      <c r="P77" s="25">
        <f t="shared" si="53"/>
        <v>0.10904760850065791</v>
      </c>
      <c r="Q77" s="25">
        <f t="shared" si="38"/>
        <v>0.10837821365163311</v>
      </c>
      <c r="R77" s="25">
        <f t="shared" si="39"/>
        <v>4.1438728749153837E-2</v>
      </c>
      <c r="S77" s="25">
        <f t="shared" si="40"/>
        <v>0</v>
      </c>
      <c r="T77" s="25">
        <f t="shared" si="41"/>
        <v>0</v>
      </c>
      <c r="U77" s="25">
        <f t="shared" si="42"/>
        <v>0</v>
      </c>
      <c r="V77" s="26">
        <f t="shared" si="43"/>
        <v>-2.2678875562759916E-2</v>
      </c>
      <c r="W77" s="26">
        <f t="shared" si="54"/>
        <v>0.32682214789105341</v>
      </c>
      <c r="X77" s="21">
        <f t="shared" si="31"/>
        <v>0.34950102345381334</v>
      </c>
      <c r="Y77" s="19">
        <f>SUMPRODUCT($W$28:W77,$O$28:O77)/SUM($O$28:O77)</f>
        <v>0.31464653848571728</v>
      </c>
      <c r="Z77" s="23">
        <f t="shared" si="55"/>
        <v>0.42613652868554824</v>
      </c>
      <c r="AA77" s="26">
        <f t="shared" si="56"/>
        <v>1.07</v>
      </c>
      <c r="AB77" s="27">
        <f t="shared" si="57"/>
        <v>3.3948611142567127</v>
      </c>
      <c r="AC77" s="27">
        <f t="shared" si="58"/>
        <v>1.4029577893657923</v>
      </c>
      <c r="AD77" s="23">
        <f>SUMPRODUCT(AB$28:AB77,$B$28:$B77)/SUM($B$28:$B77)</f>
        <v>3.2498208795004238</v>
      </c>
      <c r="AE77" s="23">
        <f t="shared" si="59"/>
        <v>0.57435729847494532</v>
      </c>
      <c r="AF77" s="26">
        <f t="shared" si="44"/>
        <v>3.13</v>
      </c>
      <c r="AG77" s="27">
        <f t="shared" si="60"/>
        <v>2.4395371815155436</v>
      </c>
      <c r="AH77" s="27">
        <f t="shared" si="61"/>
        <v>1.2764742772436661</v>
      </c>
      <c r="AI77" s="23">
        <f>SUMPRODUCT(AG$28:AG77,$B$28:$B77)/SUM($B$28:$B77)</f>
        <v>1.212006251611234</v>
      </c>
      <c r="AJ77" s="23">
        <f t="shared" si="45"/>
        <v>1.7946087024742963</v>
      </c>
      <c r="AK77" s="25">
        <f>SUMPRODUCT($O$28:O77,$B$28:B77)/SUMPRODUCT($B$28:B77)</f>
        <v>4.1337745735199168E-2</v>
      </c>
    </row>
    <row r="78" spans="1:37">
      <c r="A78" s="6" t="s">
        <v>257</v>
      </c>
    </row>
    <row r="79" spans="1:37">
      <c r="A79" s="6" t="s">
        <v>147</v>
      </c>
    </row>
    <row r="81" spans="1:48">
      <c r="A81" s="6" t="s">
        <v>60</v>
      </c>
    </row>
    <row r="82" spans="1:48">
      <c r="A82" s="6" t="s">
        <v>199</v>
      </c>
    </row>
    <row r="83" spans="1:48">
      <c r="A83" s="6" t="s">
        <v>200</v>
      </c>
    </row>
    <row r="84" spans="1:48">
      <c r="A84" s="6" t="s">
        <v>201</v>
      </c>
    </row>
    <row r="85" spans="1:48">
      <c r="A85" s="6" t="s">
        <v>202</v>
      </c>
    </row>
    <row r="86" spans="1:48">
      <c r="A86" s="6" t="s">
        <v>203</v>
      </c>
    </row>
    <row r="87" spans="1:48">
      <c r="A87" s="6" t="s">
        <v>204</v>
      </c>
    </row>
    <row r="90" spans="1:48" s="72" customFormat="1" ht="15">
      <c r="A90" s="72" t="s">
        <v>269</v>
      </c>
      <c r="K90" s="73"/>
      <c r="L90" s="73"/>
      <c r="N90" s="74"/>
      <c r="O90" s="74"/>
      <c r="P90" s="74"/>
      <c r="Q90" s="74"/>
      <c r="R90" s="74"/>
      <c r="S90" s="74"/>
      <c r="T90" s="74"/>
      <c r="V90" s="74"/>
      <c r="W90" s="74"/>
      <c r="X90" s="74"/>
      <c r="Y90" s="74"/>
      <c r="Z90" s="74"/>
      <c r="AA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O90" s="74"/>
      <c r="AP90" s="74"/>
      <c r="AQ90" s="74"/>
      <c r="AR90" s="74"/>
      <c r="AS90" s="74"/>
      <c r="AT90" s="74"/>
      <c r="AU90" s="74"/>
      <c r="AV90" s="74"/>
    </row>
    <row r="91" spans="1:48" s="72" customFormat="1" ht="14.25">
      <c r="A91" s="72" t="s">
        <v>197</v>
      </c>
      <c r="K91" s="73"/>
      <c r="L91" s="73"/>
      <c r="N91" s="74"/>
      <c r="O91" s="74"/>
      <c r="P91" s="74"/>
      <c r="Q91" s="74"/>
      <c r="R91" s="74"/>
      <c r="S91" s="74"/>
      <c r="T91" s="74"/>
      <c r="V91" s="74"/>
      <c r="W91" s="74"/>
      <c r="X91" s="74"/>
      <c r="Y91" s="74"/>
      <c r="Z91" s="74"/>
      <c r="AA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O91" s="74"/>
      <c r="AP91" s="74"/>
      <c r="AQ91" s="74"/>
      <c r="AR91" s="74"/>
      <c r="AS91" s="74"/>
      <c r="AT91" s="74"/>
      <c r="AU91" s="74"/>
      <c r="AV91" s="74"/>
    </row>
    <row r="92" spans="1:48" s="72" customFormat="1" ht="14.25">
      <c r="A92" s="72" t="s">
        <v>198</v>
      </c>
      <c r="K92" s="73"/>
      <c r="L92" s="73"/>
      <c r="N92" s="74"/>
      <c r="O92" s="74"/>
      <c r="P92" s="74"/>
      <c r="Q92" s="74"/>
      <c r="R92" s="74"/>
      <c r="S92" s="74"/>
      <c r="T92" s="74"/>
      <c r="V92" s="74"/>
      <c r="W92" s="74"/>
      <c r="X92" s="74"/>
      <c r="Y92" s="74"/>
      <c r="Z92" s="74"/>
      <c r="AA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O92" s="74"/>
      <c r="AP92" s="74"/>
      <c r="AQ92" s="74"/>
      <c r="AR92" s="74"/>
      <c r="AS92" s="74"/>
      <c r="AT92" s="74"/>
      <c r="AU92" s="74"/>
      <c r="AV92" s="74"/>
    </row>
  </sheetData>
  <phoneticPr fontId="15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S-1</vt:lpstr>
      <vt:lpstr>Table S-2</vt:lpstr>
      <vt:lpstr>Table S-3</vt:lpstr>
      <vt:lpstr>Table S-4</vt:lpstr>
      <vt:lpstr>Table S-5</vt:lpstr>
      <vt:lpstr>Table S-6</vt:lpstr>
      <vt:lpstr>Table S-7</vt:lpstr>
      <vt:lpstr>Table S-8</vt:lpstr>
      <vt:lpstr>Table S-9</vt:lpstr>
      <vt:lpstr>Table S-10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Wang</dc:creator>
  <cp:lastModifiedBy>Nicola McLoughlin</cp:lastModifiedBy>
  <dcterms:created xsi:type="dcterms:W3CDTF">2025-03-21T08:20:43Z</dcterms:created>
  <dcterms:modified xsi:type="dcterms:W3CDTF">2026-04-17T08:42:03Z</dcterms:modified>
</cp:coreProperties>
</file>